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9040" windowHeight="16440" tabRatio="291"/>
  </bookViews>
  <sheets>
    <sheet name="Bata SPECIAL EDITION Sneakers" sheetId="35" r:id="rId1"/>
    <sheet name="Summary and Accessory" sheetId="14" state="hidden" r:id="rId2"/>
    <sheet name="inner box damage" sheetId="15" state="hidden" r:id="rId3"/>
  </sheets>
  <definedNames>
    <definedName name="_xlnm._FilterDatabase" localSheetId="0" hidden="1">'Bata SPECIAL EDITION Sneakers'!$A$2:$W$23</definedName>
    <definedName name="_xlnm.Print_Area" localSheetId="0">'Bata SPECIAL EDITION Sneakers'!$A$1:$W$24</definedName>
    <definedName name="_xlnm.Print_Titles" localSheetId="0">'Bata SPECIAL EDITION Sneakers'!$2:$2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3" i="35" l="1"/>
  <c r="L23" i="35"/>
  <c r="K23" i="35"/>
  <c r="J23" i="35"/>
  <c r="I23" i="35"/>
  <c r="H23" i="35"/>
  <c r="Q22" i="35"/>
  <c r="Q15" i="35"/>
  <c r="P15" i="35"/>
  <c r="O15" i="35"/>
  <c r="N15" i="35"/>
  <c r="M15" i="35"/>
  <c r="L15" i="35"/>
  <c r="R8" i="35" l="1"/>
  <c r="Q8" i="35"/>
  <c r="P8" i="35"/>
  <c r="O8" i="35"/>
  <c r="N8" i="35"/>
  <c r="M8" i="35"/>
  <c r="L8" i="35"/>
  <c r="R7" i="35"/>
  <c r="Q7" i="35"/>
  <c r="P7" i="35"/>
  <c r="O7" i="35"/>
  <c r="N7" i="35"/>
  <c r="M7" i="35"/>
  <c r="L7" i="35"/>
  <c r="R6" i="35"/>
  <c r="Q6" i="35"/>
  <c r="P6" i="35"/>
  <c r="O6" i="35"/>
  <c r="N6" i="35"/>
  <c r="M6" i="35"/>
  <c r="L6" i="35"/>
  <c r="W23" i="35" l="1"/>
  <c r="W22" i="35"/>
  <c r="W21" i="35"/>
  <c r="W20" i="35"/>
  <c r="W19" i="35"/>
  <c r="W18" i="35"/>
  <c r="W17" i="35"/>
  <c r="W16" i="35"/>
  <c r="W15" i="35"/>
  <c r="W14" i="35"/>
  <c r="W13" i="35"/>
  <c r="W12" i="35"/>
  <c r="W11" i="35"/>
  <c r="W10" i="35"/>
  <c r="W9" i="35"/>
  <c r="W8" i="35"/>
  <c r="W7" i="35"/>
  <c r="W6" i="35"/>
  <c r="W5" i="35"/>
  <c r="W4" i="35"/>
  <c r="W3" i="35"/>
  <c r="Q25" i="15"/>
  <c r="C98" i="14"/>
  <c r="C76" i="14"/>
  <c r="C70" i="14"/>
  <c r="F70" i="14"/>
  <c r="E70" i="14"/>
  <c r="D70" i="14"/>
  <c r="B4" i="14"/>
  <c r="D4" i="14" s="1"/>
  <c r="C2" i="14"/>
  <c r="B2" i="14"/>
  <c r="W24" i="35" l="1"/>
  <c r="C79" i="14"/>
  <c r="D2" i="14"/>
</calcChain>
</file>

<file path=xl/comments1.xml><?xml version="1.0" encoding="utf-8"?>
<comments xmlns="http://schemas.openxmlformats.org/spreadsheetml/2006/main">
  <authors>
    <author>Zheng, Mike</author>
  </authors>
  <commentList>
    <comment ref="D8" authorId="0">
      <text>
        <r>
          <rPr>
            <b/>
            <sz val="9"/>
            <color indexed="81"/>
            <rFont val="Tahoma"/>
            <family val="2"/>
          </rPr>
          <t>Zheng, Mike:</t>
        </r>
        <r>
          <rPr>
            <sz val="9"/>
            <color indexed="81"/>
            <rFont val="Tahoma"/>
            <family val="2"/>
          </rPr>
          <t xml:space="preserve">
Fedex carton</t>
        </r>
      </text>
    </comment>
    <comment ref="D64" authorId="0">
      <text>
        <r>
          <rPr>
            <b/>
            <sz val="9"/>
            <color indexed="81"/>
            <rFont val="Tahoma"/>
            <family val="2"/>
          </rPr>
          <t>Zheng, Mike:</t>
        </r>
        <r>
          <rPr>
            <sz val="9"/>
            <color indexed="81"/>
            <rFont val="Tahoma"/>
            <family val="2"/>
          </rPr>
          <t xml:space="preserve">
TNT carton</t>
        </r>
      </text>
    </comment>
    <comment ref="D65" authorId="0">
      <text>
        <r>
          <rPr>
            <b/>
            <sz val="9"/>
            <color indexed="81"/>
            <rFont val="Tahoma"/>
            <family val="2"/>
          </rPr>
          <t>Zheng, Mike:</t>
        </r>
        <r>
          <rPr>
            <sz val="9"/>
            <color indexed="81"/>
            <rFont val="Tahoma"/>
            <family val="2"/>
          </rPr>
          <t xml:space="preserve">
TNT carton</t>
        </r>
      </text>
    </comment>
    <comment ref="D67" authorId="0">
      <text>
        <r>
          <rPr>
            <b/>
            <sz val="9"/>
            <color indexed="81"/>
            <rFont val="Tahoma"/>
            <family val="2"/>
          </rPr>
          <t>Zheng, Mike:</t>
        </r>
        <r>
          <rPr>
            <sz val="9"/>
            <color indexed="81"/>
            <rFont val="Tahoma"/>
            <family val="2"/>
          </rPr>
          <t xml:space="preserve">
TNT carton</t>
        </r>
      </text>
    </comment>
  </commentList>
</comments>
</file>

<file path=xl/sharedStrings.xml><?xml version="1.0" encoding="utf-8"?>
<sst xmlns="http://schemas.openxmlformats.org/spreadsheetml/2006/main" count="348" uniqueCount="198">
  <si>
    <t>889-6303</t>
  </si>
  <si>
    <t>889-1104</t>
  </si>
  <si>
    <t>889-9104</t>
  </si>
  <si>
    <t>889-6104</t>
  </si>
  <si>
    <t>889-1124</t>
  </si>
  <si>
    <t>889-3184</t>
  </si>
  <si>
    <t>889-0184</t>
  </si>
  <si>
    <t>889-0174</t>
  </si>
  <si>
    <t>889-0304</t>
  </si>
  <si>
    <t>Netherlands</t>
  </si>
  <si>
    <t>PI 598/17/72</t>
  </si>
  <si>
    <t>PI 598/17/73</t>
  </si>
  <si>
    <t>Belgium</t>
  </si>
  <si>
    <t>PI 598/17/74</t>
  </si>
  <si>
    <t>PI 598/17/75</t>
  </si>
  <si>
    <t>PI 598/17/76</t>
  </si>
  <si>
    <t>PI 598/17/77</t>
  </si>
  <si>
    <t>PI 598/17/78</t>
  </si>
  <si>
    <t>PI 598/17/79</t>
  </si>
  <si>
    <t>PI 598/17/80</t>
  </si>
  <si>
    <t>PI 598/17/81</t>
  </si>
  <si>
    <t>PI 598/17/82</t>
  </si>
  <si>
    <t>PI 598/17/83</t>
  </si>
  <si>
    <t>PI 598/17/85-87</t>
  </si>
  <si>
    <t>PI 598/17/84</t>
  </si>
  <si>
    <t>PI 598/17/88</t>
  </si>
  <si>
    <t>PI 598/17/90</t>
  </si>
  <si>
    <t>PI 598/17/91</t>
  </si>
  <si>
    <t>PI 598/17/92</t>
  </si>
  <si>
    <t>PI 598/17/93</t>
  </si>
  <si>
    <t>France</t>
  </si>
  <si>
    <t>PI 598/17/100</t>
  </si>
  <si>
    <t>PI 598/17/101</t>
  </si>
  <si>
    <t>PI 598/17/102</t>
  </si>
  <si>
    <t>PI 598/17/103</t>
  </si>
  <si>
    <t>PI 598/17/104</t>
  </si>
  <si>
    <t>PI 598/17/106</t>
  </si>
  <si>
    <t>Total CBM</t>
  </si>
  <si>
    <t>Korea</t>
  </si>
  <si>
    <t>PI 598/17/114</t>
  </si>
  <si>
    <t>Singapore</t>
  </si>
  <si>
    <t>PI 598/17/115</t>
  </si>
  <si>
    <t>Spain</t>
  </si>
  <si>
    <t>PI 598/17/108</t>
  </si>
  <si>
    <t>PI 598/17/109</t>
  </si>
  <si>
    <t>PI 598/17/110</t>
  </si>
  <si>
    <t>PI 598/17/111</t>
  </si>
  <si>
    <t>PI 598/17/112</t>
  </si>
  <si>
    <t>UK</t>
  </si>
  <si>
    <t>PI 598/17/94</t>
  </si>
  <si>
    <t>Czech</t>
  </si>
  <si>
    <t>PI 598/17/97</t>
  </si>
  <si>
    <t>PI 598/17/98</t>
  </si>
  <si>
    <t>PI 598/17/99</t>
  </si>
  <si>
    <t>PI 598/17/105</t>
  </si>
  <si>
    <t>Italy</t>
  </si>
  <si>
    <t>Japan</t>
  </si>
  <si>
    <t>PI 598/17/113</t>
  </si>
  <si>
    <t>USA</t>
  </si>
  <si>
    <t>PI 598/17/117</t>
  </si>
  <si>
    <t>Canada</t>
  </si>
  <si>
    <t>PI 598/17/116</t>
  </si>
  <si>
    <t>PI 598/18/006</t>
  </si>
  <si>
    <t>PI 598/17/135</t>
  </si>
  <si>
    <t>PI 598/18/002</t>
  </si>
  <si>
    <t>PI 598/18/003</t>
  </si>
  <si>
    <t>PI 598/18/004</t>
  </si>
  <si>
    <t>PI 598/18/005</t>
  </si>
  <si>
    <t>PI 598/17/72R</t>
  </si>
  <si>
    <t>PI 598/17/76R</t>
  </si>
  <si>
    <t>PI 598/17/80R</t>
  </si>
  <si>
    <t>PI 598/17/81R</t>
  </si>
  <si>
    <t>PI 598/18/009</t>
  </si>
  <si>
    <t>China</t>
  </si>
  <si>
    <t>PI 598/18/008DS</t>
  </si>
  <si>
    <t>INV1006-0318</t>
  </si>
  <si>
    <t>PI 598/18/010</t>
  </si>
  <si>
    <t>PI 598/18/011</t>
  </si>
  <si>
    <t>Received</t>
  </si>
  <si>
    <t>Used</t>
  </si>
  <si>
    <t>Balance</t>
  </si>
  <si>
    <t>cartons</t>
  </si>
  <si>
    <t>scotch type</t>
  </si>
  <si>
    <t>order summary</t>
  </si>
  <si>
    <t>Country</t>
  </si>
  <si>
    <t>PI No</t>
  </si>
  <si>
    <t>Pairs</t>
  </si>
  <si>
    <t>Cartons</t>
  </si>
  <si>
    <t>Total Weight(KG)</t>
  </si>
  <si>
    <t>Courier booking no.</t>
  </si>
  <si>
    <t>PI 598/17/95 &amp; 96</t>
  </si>
  <si>
    <t>812481172723</t>
  </si>
  <si>
    <t>Delivered to KWE 02/26</t>
  </si>
  <si>
    <t>PI 598/17/107, 122</t>
  </si>
  <si>
    <t>Fedex picks in 03/05.</t>
  </si>
  <si>
    <t>Delivered to FTN 2/24</t>
  </si>
  <si>
    <t>PI 598/18/006, 007NL</t>
  </si>
  <si>
    <t>Total</t>
  </si>
  <si>
    <t>Inventory</t>
  </si>
  <si>
    <t>BATA BULLETS</t>
  </si>
  <si>
    <t>BATA TENNIS</t>
  </si>
  <si>
    <t>HOTSHOT CLASSICS</t>
  </si>
  <si>
    <t>Discrepancy</t>
  </si>
  <si>
    <t>Return/import</t>
  </si>
  <si>
    <t>PI 598/17/94R</t>
  </si>
  <si>
    <t>PI 598/17/74R (36)</t>
  </si>
  <si>
    <t>PI 598/17/100R (120)</t>
  </si>
  <si>
    <t>PI 598/17/103R(96)</t>
  </si>
  <si>
    <t>PI 598/17/104R(156)</t>
  </si>
  <si>
    <t>PI 598/17/109R (16)</t>
  </si>
  <si>
    <t>PI 598/17/107R-(263)</t>
  </si>
  <si>
    <t>PI 598/18/006, 007SN</t>
  </si>
  <si>
    <t>Australia</t>
  </si>
  <si>
    <t>PI 598/18/006AU (92)</t>
  </si>
  <si>
    <t>1214 ctns; 11601pairs</t>
  </si>
  <si>
    <t>MCB214296 (MCC)</t>
  </si>
  <si>
    <t>PI598/18/012US-I(38)</t>
  </si>
  <si>
    <t>771853652917 (Fedex)</t>
  </si>
  <si>
    <t>PI 598/17/113 (4000pairs)</t>
  </si>
  <si>
    <t>(All)</t>
  </si>
  <si>
    <t>Article No</t>
  </si>
  <si>
    <t>Size</t>
  </si>
  <si>
    <t>Inner pack damage</t>
  </si>
  <si>
    <t>94R (UK)</t>
  </si>
  <si>
    <t>Count of Inner pack damage</t>
  </si>
  <si>
    <t>Column Labels</t>
  </si>
  <si>
    <t>Row Labels</t>
  </si>
  <si>
    <t>(blank)</t>
  </si>
  <si>
    <t>Grand Total</t>
  </si>
  <si>
    <t>103R(France)</t>
  </si>
  <si>
    <t>104R(France_</t>
  </si>
  <si>
    <t>Article/Siz</t>
  </si>
  <si>
    <t>109R(Spain)</t>
  </si>
  <si>
    <t>INV1007-0418-1</t>
  </si>
  <si>
    <t xml:space="preserve">426878492458 </t>
  </si>
  <si>
    <t>PI 598/18/115</t>
  </si>
  <si>
    <t>772001519544</t>
  </si>
  <si>
    <t>Classic Black</t>
  </si>
  <si>
    <t>BULLETS</t>
  </si>
  <si>
    <t>800-2101</t>
  </si>
  <si>
    <t>800-5101</t>
  </si>
  <si>
    <t>HOTSHOTS</t>
  </si>
  <si>
    <t>880-9304</t>
  </si>
  <si>
    <t>889-5301</t>
  </si>
  <si>
    <t>John Wooden</t>
  </si>
  <si>
    <t>804-1401</t>
  </si>
  <si>
    <t>804-1402</t>
  </si>
  <si>
    <t>804-1403</t>
  </si>
  <si>
    <t>804-5401</t>
  </si>
  <si>
    <t>884-1401</t>
  </si>
  <si>
    <t>884-1402</t>
  </si>
  <si>
    <t>884-1403</t>
  </si>
  <si>
    <t>884-5401</t>
  </si>
  <si>
    <t>White Red &amp; Blue Low Top Canvas</t>
  </si>
  <si>
    <t>Description</t>
  </si>
  <si>
    <t>Colour</t>
  </si>
  <si>
    <t>Category</t>
  </si>
  <si>
    <t>Picture</t>
  </si>
  <si>
    <t>Bata Hotshots</t>
  </si>
  <si>
    <t>Black &amp; Yellow Low Top Canvas</t>
  </si>
  <si>
    <t>Bata Bullets</t>
  </si>
  <si>
    <t>Red Wine High Top Wool with Leather Trim</t>
  </si>
  <si>
    <t>AW 2018 Wool with Leather Trimmings</t>
  </si>
  <si>
    <t>Blue Tone-on-Tone Low Top Wool</t>
  </si>
  <si>
    <t xml:space="preserve">AW 2018 Wool </t>
  </si>
  <si>
    <t>Red &amp; Blue Low Top Canvas</t>
  </si>
  <si>
    <t>Bata Hotshots White &amp; Blue Low Top Canvas</t>
  </si>
  <si>
    <t>John Wooden High Top Blue Logo Leather</t>
  </si>
  <si>
    <t>John Wooden High Top Black Logo Leather</t>
  </si>
  <si>
    <t>John Wooden High Top Green Logo Leather</t>
  </si>
  <si>
    <t>John Wooden High Top Basketball Limited</t>
  </si>
  <si>
    <t>John Wooden Low Top Pink Logo Leather</t>
  </si>
  <si>
    <t>John Wooden Sneaker By Bata X Wilson</t>
  </si>
  <si>
    <t>John Wooden Low Top Burgundy Logo Leather</t>
  </si>
  <si>
    <t>John Wooden Low Top Yellow Logo Leather</t>
  </si>
  <si>
    <t>John Wooden Low Top Basketball Limited</t>
  </si>
  <si>
    <t>Bullets</t>
  </si>
  <si>
    <t>Grey Herringbone High Top Wool with Leather Trim</t>
  </si>
  <si>
    <t>889-1101</t>
  </si>
  <si>
    <t>Bata Bullets White Low Top with Blue Foxing</t>
  </si>
  <si>
    <t>White &amp; Blue Foxing</t>
  </si>
  <si>
    <t>Bata Bullets Classic Black Low Top Canvas</t>
  </si>
  <si>
    <t>Bata Bullets Classic Blue Low Top Canvas</t>
  </si>
  <si>
    <t>Classic Blue</t>
  </si>
  <si>
    <t>889-1301</t>
  </si>
  <si>
    <t>Bata Hotshots White, Beige &amp; Yellow Low Top Canvas</t>
  </si>
  <si>
    <t>White/Beige/ Yellow</t>
  </si>
  <si>
    <t>Hotshots</t>
  </si>
  <si>
    <t>880-1401</t>
  </si>
  <si>
    <t>John Wooden Mesh White and Green Low Top Meash/Leather</t>
  </si>
  <si>
    <t>White &amp; Green</t>
  </si>
  <si>
    <t>John Wooden White &amp; Yellow Low Top Leather</t>
  </si>
  <si>
    <t>White &amp; Yellow</t>
  </si>
  <si>
    <t>884-1404</t>
  </si>
  <si>
    <t>John Wooden Stripw Tape White &amp; Green Low Top Leather</t>
  </si>
  <si>
    <t>Wjite &amp; Green</t>
  </si>
  <si>
    <t xml:space="preserve"> </t>
  </si>
  <si>
    <t>CLOSEOUT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</si>
</sst>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宋体"/>
      <charset val="13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2" borderId="0" xfId="0" applyFill="1"/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quotePrefix="1" applyBorder="1" applyAlignment="1">
      <alignment horizontal="left"/>
    </xf>
    <xf numFmtId="0" fontId="0" fillId="0" borderId="1" xfId="0" applyBorder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165" fontId="9" fillId="0" borderId="0" xfId="3" applyFont="1" applyFill="1" applyAlignment="1">
      <alignment horizontal="center" vertical="center"/>
    </xf>
    <xf numFmtId="165" fontId="9" fillId="0" borderId="0" xfId="3" applyFont="1" applyFill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NumberFormat="1" applyFont="1" applyBorder="1" applyAlignment="1">
      <alignment vertical="center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66" fontId="12" fillId="0" borderId="0" xfId="3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164" fontId="13" fillId="0" borderId="0" xfId="4" applyFont="1" applyFill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/>
    </xf>
  </cellXfs>
  <cellStyles count="5">
    <cellStyle name="Comma" xfId="3" builtinId="3"/>
    <cellStyle name="Currency" xfId="4" builtinId="4"/>
    <cellStyle name="Normal" xfId="0" builtinId="0"/>
    <cellStyle name="Normal 2" xfId="1"/>
    <cellStyle name="常规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3.jp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hyperlink" Target="https://www.wilson.com/en-us/explore/bata" TargetMode="External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</xdr:row>
      <xdr:rowOff>57149</xdr:rowOff>
    </xdr:from>
    <xdr:to>
      <xdr:col>4</xdr:col>
      <xdr:colOff>995363</xdr:colOff>
      <xdr:row>2</xdr:row>
      <xdr:rowOff>695324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9950" y="19583399"/>
          <a:ext cx="957263" cy="581025"/>
        </a:xfrm>
        <a:prstGeom prst="rect">
          <a:avLst/>
        </a:prstGeom>
      </xdr:spPr>
    </xdr:pic>
    <xdr:clientData/>
  </xdr:twoCellAnchor>
  <xdr:twoCellAnchor>
    <xdr:from>
      <xdr:col>4</xdr:col>
      <xdr:colOff>85725</xdr:colOff>
      <xdr:row>3</xdr:row>
      <xdr:rowOff>85725</xdr:rowOff>
    </xdr:from>
    <xdr:to>
      <xdr:col>4</xdr:col>
      <xdr:colOff>1072368</xdr:colOff>
      <xdr:row>3</xdr:row>
      <xdr:rowOff>743545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7575" y="20250150"/>
          <a:ext cx="986643" cy="553045"/>
        </a:xfrm>
        <a:prstGeom prst="rect">
          <a:avLst/>
        </a:prstGeom>
      </xdr:spPr>
    </xdr:pic>
    <xdr:clientData/>
  </xdr:twoCellAnchor>
  <xdr:twoCellAnchor>
    <xdr:from>
      <xdr:col>4</xdr:col>
      <xdr:colOff>38100</xdr:colOff>
      <xdr:row>4</xdr:row>
      <xdr:rowOff>0</xdr:rowOff>
    </xdr:from>
    <xdr:to>
      <xdr:col>4</xdr:col>
      <xdr:colOff>1196177</xdr:colOff>
      <xdr:row>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9950" y="20859750"/>
          <a:ext cx="1158077" cy="581620"/>
        </a:xfrm>
        <a:prstGeom prst="rect">
          <a:avLst/>
        </a:prstGeom>
      </xdr:spPr>
    </xdr:pic>
    <xdr:clientData/>
  </xdr:twoCellAnchor>
  <xdr:twoCellAnchor>
    <xdr:from>
      <xdr:col>4</xdr:col>
      <xdr:colOff>161926</xdr:colOff>
      <xdr:row>4</xdr:row>
      <xdr:rowOff>19050</xdr:rowOff>
    </xdr:from>
    <xdr:to>
      <xdr:col>4</xdr:col>
      <xdr:colOff>1234286</xdr:colOff>
      <xdr:row>4</xdr:row>
      <xdr:rowOff>734020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3776" y="23374350"/>
          <a:ext cx="1072360" cy="619720"/>
        </a:xfrm>
        <a:prstGeom prst="rect">
          <a:avLst/>
        </a:prstGeom>
      </xdr:spPr>
    </xdr:pic>
    <xdr:clientData/>
  </xdr:twoCellAnchor>
  <xdr:twoCellAnchor>
    <xdr:from>
      <xdr:col>4</xdr:col>
      <xdr:colOff>47626</xdr:colOff>
      <xdr:row>7</xdr:row>
      <xdr:rowOff>28575</xdr:rowOff>
    </xdr:from>
    <xdr:to>
      <xdr:col>4</xdr:col>
      <xdr:colOff>1277134</xdr:colOff>
      <xdr:row>7</xdr:row>
      <xdr:rowOff>848320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9476" y="25298400"/>
          <a:ext cx="1200933" cy="610195"/>
        </a:xfrm>
        <a:prstGeom prst="rect">
          <a:avLst/>
        </a:prstGeom>
      </xdr:spPr>
    </xdr:pic>
    <xdr:clientData/>
  </xdr:twoCellAnchor>
  <xdr:twoCellAnchor>
    <xdr:from>
      <xdr:col>4</xdr:col>
      <xdr:colOff>190500</xdr:colOff>
      <xdr:row>8</xdr:row>
      <xdr:rowOff>47625</xdr:rowOff>
    </xdr:from>
    <xdr:to>
      <xdr:col>4</xdr:col>
      <xdr:colOff>1104900</xdr:colOff>
      <xdr:row>8</xdr:row>
      <xdr:rowOff>657225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50" y="25955625"/>
          <a:ext cx="914400" cy="590550"/>
        </a:xfrm>
        <a:prstGeom prst="rect">
          <a:avLst/>
        </a:prstGeom>
      </xdr:spPr>
    </xdr:pic>
    <xdr:clientData/>
  </xdr:twoCellAnchor>
  <xdr:twoCellAnchor>
    <xdr:from>
      <xdr:col>4</xdr:col>
      <xdr:colOff>200025</xdr:colOff>
      <xdr:row>9</xdr:row>
      <xdr:rowOff>8928</xdr:rowOff>
    </xdr:from>
    <xdr:to>
      <xdr:col>4</xdr:col>
      <xdr:colOff>1143000</xdr:colOff>
      <xdr:row>9</xdr:row>
      <xdr:rowOff>637516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5" y="26555103"/>
          <a:ext cx="942975" cy="628588"/>
        </a:xfrm>
        <a:prstGeom prst="rect">
          <a:avLst/>
        </a:prstGeom>
      </xdr:spPr>
    </xdr:pic>
    <xdr:clientData/>
  </xdr:twoCellAnchor>
  <xdr:twoCellAnchor>
    <xdr:from>
      <xdr:col>4</xdr:col>
      <xdr:colOff>209550</xdr:colOff>
      <xdr:row>10</xdr:row>
      <xdr:rowOff>29222</xdr:rowOff>
    </xdr:from>
    <xdr:to>
      <xdr:col>4</xdr:col>
      <xdr:colOff>1095375</xdr:colOff>
      <xdr:row>10</xdr:row>
      <xdr:rowOff>619834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27213572"/>
          <a:ext cx="885825" cy="590612"/>
        </a:xfrm>
        <a:prstGeom prst="rect">
          <a:avLst/>
        </a:prstGeom>
      </xdr:spPr>
    </xdr:pic>
    <xdr:clientData/>
  </xdr:twoCellAnchor>
  <xdr:twoCellAnchor>
    <xdr:from>
      <xdr:col>4</xdr:col>
      <xdr:colOff>171450</xdr:colOff>
      <xdr:row>11</xdr:row>
      <xdr:rowOff>47625</xdr:rowOff>
    </xdr:from>
    <xdr:to>
      <xdr:col>4</xdr:col>
      <xdr:colOff>1027727</xdr:colOff>
      <xdr:row>11</xdr:row>
      <xdr:rowOff>618416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130" y="6753225"/>
          <a:ext cx="856277" cy="570791"/>
        </a:xfrm>
        <a:prstGeom prst="rect">
          <a:avLst/>
        </a:prstGeom>
      </xdr:spPr>
    </xdr:pic>
    <xdr:clientData/>
  </xdr:twoCellAnchor>
  <xdr:twoCellAnchor>
    <xdr:from>
      <xdr:col>4</xdr:col>
      <xdr:colOff>95250</xdr:colOff>
      <xdr:row>12</xdr:row>
      <xdr:rowOff>66675</xdr:rowOff>
    </xdr:from>
    <xdr:to>
      <xdr:col>4</xdr:col>
      <xdr:colOff>1181004</xdr:colOff>
      <xdr:row>12</xdr:row>
      <xdr:rowOff>790575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7100" y="28527375"/>
          <a:ext cx="1085754" cy="571500"/>
        </a:xfrm>
        <a:prstGeom prst="rect">
          <a:avLst/>
        </a:prstGeom>
      </xdr:spPr>
    </xdr:pic>
    <xdr:clientData/>
  </xdr:twoCellAnchor>
  <xdr:twoCellAnchor>
    <xdr:from>
      <xdr:col>4</xdr:col>
      <xdr:colOff>180975</xdr:colOff>
      <xdr:row>13</xdr:row>
      <xdr:rowOff>66675</xdr:rowOff>
    </xdr:from>
    <xdr:to>
      <xdr:col>4</xdr:col>
      <xdr:colOff>1196190</xdr:colOff>
      <xdr:row>13</xdr:row>
      <xdr:rowOff>743545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2825" y="29165550"/>
          <a:ext cx="1015215" cy="572095"/>
        </a:xfrm>
        <a:prstGeom prst="rect">
          <a:avLst/>
        </a:prstGeom>
      </xdr:spPr>
    </xdr:pic>
    <xdr:clientData/>
  </xdr:twoCellAnchor>
  <xdr:twoCellAnchor>
    <xdr:from>
      <xdr:col>4</xdr:col>
      <xdr:colOff>85726</xdr:colOff>
      <xdr:row>14</xdr:row>
      <xdr:rowOff>57150</xdr:rowOff>
    </xdr:from>
    <xdr:to>
      <xdr:col>4</xdr:col>
      <xdr:colOff>1213646</xdr:colOff>
      <xdr:row>14</xdr:row>
      <xdr:rowOff>809030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7576" y="29794200"/>
          <a:ext cx="1127920" cy="580430"/>
        </a:xfrm>
        <a:prstGeom prst="rect">
          <a:avLst/>
        </a:prstGeom>
      </xdr:spPr>
    </xdr:pic>
    <xdr:clientData/>
  </xdr:twoCellAnchor>
  <xdr:twoCellAnchor>
    <xdr:from>
      <xdr:col>4</xdr:col>
      <xdr:colOff>152400</xdr:colOff>
      <xdr:row>15</xdr:row>
      <xdr:rowOff>76200</xdr:rowOff>
    </xdr:from>
    <xdr:to>
      <xdr:col>4</xdr:col>
      <xdr:colOff>1165913</xdr:colOff>
      <xdr:row>15</xdr:row>
      <xdr:rowOff>751808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0" y="30451425"/>
          <a:ext cx="1013513" cy="561308"/>
        </a:xfrm>
        <a:prstGeom prst="rect">
          <a:avLst/>
        </a:prstGeom>
      </xdr:spPr>
    </xdr:pic>
    <xdr:clientData/>
  </xdr:twoCellAnchor>
  <xdr:twoCellAnchor>
    <xdr:from>
      <xdr:col>4</xdr:col>
      <xdr:colOff>250371</xdr:colOff>
      <xdr:row>6</xdr:row>
      <xdr:rowOff>141515</xdr:rowOff>
    </xdr:from>
    <xdr:to>
      <xdr:col>4</xdr:col>
      <xdr:colOff>990600</xdr:colOff>
      <xdr:row>6</xdr:row>
      <xdr:rowOff>520400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432221" y="24773165"/>
          <a:ext cx="740229" cy="378885"/>
        </a:xfrm>
        <a:prstGeom prst="rect">
          <a:avLst/>
        </a:prstGeom>
      </xdr:spPr>
    </xdr:pic>
    <xdr:clientData/>
  </xdr:twoCellAnchor>
  <xdr:twoCellAnchor>
    <xdr:from>
      <xdr:col>4</xdr:col>
      <xdr:colOff>228600</xdr:colOff>
      <xdr:row>5</xdr:row>
      <xdr:rowOff>21773</xdr:rowOff>
    </xdr:from>
    <xdr:to>
      <xdr:col>4</xdr:col>
      <xdr:colOff>990599</xdr:colOff>
      <xdr:row>5</xdr:row>
      <xdr:rowOff>619943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6280" y="2886893"/>
          <a:ext cx="761999" cy="598170"/>
        </a:xfrm>
        <a:prstGeom prst="rect">
          <a:avLst/>
        </a:prstGeom>
      </xdr:spPr>
    </xdr:pic>
    <xdr:clientData/>
  </xdr:twoCellAnchor>
  <xdr:twoCellAnchor>
    <xdr:from>
      <xdr:col>4</xdr:col>
      <xdr:colOff>66676</xdr:colOff>
      <xdr:row>16</xdr:row>
      <xdr:rowOff>38100</xdr:rowOff>
    </xdr:from>
    <xdr:to>
      <xdr:col>4</xdr:col>
      <xdr:colOff>1073700</xdr:colOff>
      <xdr:row>16</xdr:row>
      <xdr:rowOff>809625</xdr:rowOff>
    </xdr:to>
    <xdr:pic>
      <xdr:nvPicPr>
        <xdr:cNvPr id="108" name="Picture 107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6" y="67427475"/>
          <a:ext cx="1007024" cy="771525"/>
        </a:xfrm>
        <a:prstGeom prst="rect">
          <a:avLst/>
        </a:prstGeom>
      </xdr:spPr>
    </xdr:pic>
    <xdr:clientData/>
  </xdr:twoCellAnchor>
  <xdr:twoCellAnchor>
    <xdr:from>
      <xdr:col>4</xdr:col>
      <xdr:colOff>219076</xdr:colOff>
      <xdr:row>17</xdr:row>
      <xdr:rowOff>76200</xdr:rowOff>
    </xdr:from>
    <xdr:to>
      <xdr:col>4</xdr:col>
      <xdr:colOff>1038226</xdr:colOff>
      <xdr:row>17</xdr:row>
      <xdr:rowOff>622300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0926" y="68941950"/>
          <a:ext cx="819150" cy="546100"/>
        </a:xfrm>
        <a:prstGeom prst="rect">
          <a:avLst/>
        </a:prstGeom>
      </xdr:spPr>
    </xdr:pic>
    <xdr:clientData/>
  </xdr:twoCellAnchor>
  <xdr:twoCellAnchor>
    <xdr:from>
      <xdr:col>4</xdr:col>
      <xdr:colOff>238126</xdr:colOff>
      <xdr:row>18</xdr:row>
      <xdr:rowOff>19050</xdr:rowOff>
    </xdr:from>
    <xdr:to>
      <xdr:col>4</xdr:col>
      <xdr:colOff>1095376</xdr:colOff>
      <xdr:row>18</xdr:row>
      <xdr:rowOff>590550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0676" y="69522975"/>
          <a:ext cx="857250" cy="571500"/>
        </a:xfrm>
        <a:prstGeom prst="rect">
          <a:avLst/>
        </a:prstGeom>
      </xdr:spPr>
    </xdr:pic>
    <xdr:clientData/>
  </xdr:twoCellAnchor>
  <xdr:twoCellAnchor>
    <xdr:from>
      <xdr:col>4</xdr:col>
      <xdr:colOff>209550</xdr:colOff>
      <xdr:row>19</xdr:row>
      <xdr:rowOff>66674</xdr:rowOff>
    </xdr:from>
    <xdr:to>
      <xdr:col>4</xdr:col>
      <xdr:colOff>1133475</xdr:colOff>
      <xdr:row>19</xdr:row>
      <xdr:rowOff>895350</xdr:rowOff>
    </xdr:to>
    <xdr:pic>
      <xdr:nvPicPr>
        <xdr:cNvPr id="112" name="Picture 111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70208774"/>
          <a:ext cx="923925" cy="828676"/>
        </a:xfrm>
        <a:prstGeom prst="rect">
          <a:avLst/>
        </a:prstGeom>
      </xdr:spPr>
    </xdr:pic>
    <xdr:clientData/>
  </xdr:twoCellAnchor>
  <xdr:twoCellAnchor>
    <xdr:from>
      <xdr:col>4</xdr:col>
      <xdr:colOff>180975</xdr:colOff>
      <xdr:row>21</xdr:row>
      <xdr:rowOff>47625</xdr:rowOff>
    </xdr:from>
    <xdr:to>
      <xdr:col>4</xdr:col>
      <xdr:colOff>1104900</xdr:colOff>
      <xdr:row>21</xdr:row>
      <xdr:rowOff>904874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2825" y="72104250"/>
          <a:ext cx="923925" cy="857249"/>
        </a:xfrm>
        <a:prstGeom prst="rect">
          <a:avLst/>
        </a:prstGeom>
      </xdr:spPr>
    </xdr:pic>
    <xdr:clientData/>
  </xdr:twoCellAnchor>
  <xdr:twoCellAnchor>
    <xdr:from>
      <xdr:col>4</xdr:col>
      <xdr:colOff>209550</xdr:colOff>
      <xdr:row>20</xdr:row>
      <xdr:rowOff>38099</xdr:rowOff>
    </xdr:from>
    <xdr:to>
      <xdr:col>4</xdr:col>
      <xdr:colOff>1095375</xdr:colOff>
      <xdr:row>20</xdr:row>
      <xdr:rowOff>923924</xdr:rowOff>
    </xdr:to>
    <xdr:pic>
      <xdr:nvPicPr>
        <xdr:cNvPr id="114" name="Picture 113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71123174"/>
          <a:ext cx="885825" cy="885825"/>
        </a:xfrm>
        <a:prstGeom prst="rect">
          <a:avLst/>
        </a:prstGeom>
      </xdr:spPr>
    </xdr:pic>
    <xdr:clientData/>
  </xdr:twoCellAnchor>
  <xdr:twoCellAnchor>
    <xdr:from>
      <xdr:col>4</xdr:col>
      <xdr:colOff>257175</xdr:colOff>
      <xdr:row>22</xdr:row>
      <xdr:rowOff>47624</xdr:rowOff>
    </xdr:from>
    <xdr:to>
      <xdr:col>4</xdr:col>
      <xdr:colOff>1143000</xdr:colOff>
      <xdr:row>22</xdr:row>
      <xdr:rowOff>933449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73056749"/>
          <a:ext cx="885825" cy="885825"/>
        </a:xfrm>
        <a:prstGeom prst="rect">
          <a:avLst/>
        </a:prstGeom>
      </xdr:spPr>
    </xdr:pic>
    <xdr:clientData/>
  </xdr:twoCellAnchor>
  <xdr:twoCellAnchor>
    <xdr:from>
      <xdr:col>4</xdr:col>
      <xdr:colOff>47626</xdr:colOff>
      <xdr:row>7</xdr:row>
      <xdr:rowOff>28575</xdr:rowOff>
    </xdr:from>
    <xdr:to>
      <xdr:col>4</xdr:col>
      <xdr:colOff>1277134</xdr:colOff>
      <xdr:row>7</xdr:row>
      <xdr:rowOff>848320</xdr:rowOff>
    </xdr:to>
    <xdr:pic>
      <xdr:nvPicPr>
        <xdr:cNvPr id="129" name="Picture 128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9476" y="25298400"/>
          <a:ext cx="1200933" cy="61019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0</xdr:row>
      <xdr:rowOff>279400</xdr:rowOff>
    </xdr:from>
    <xdr:to>
      <xdr:col>15</xdr:col>
      <xdr:colOff>111125</xdr:colOff>
      <xdr:row>0</xdr:row>
      <xdr:rowOff>3704431</xdr:rowOff>
    </xdr:to>
    <xdr:pic>
      <xdr:nvPicPr>
        <xdr:cNvPr id="6" name="Picture 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xmlns="" id="{15B0E84B-7EA3-3B49-AD07-D300857CD9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533"/>
        <a:stretch/>
      </xdr:blipFill>
      <xdr:spPr>
        <a:xfrm>
          <a:off x="1130300" y="279400"/>
          <a:ext cx="10058400" cy="342503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Bata%20Inventory-20180116%20(CCRE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189.458750810183" createdVersion="5" refreshedVersion="5" minRefreshableVersion="3" recordCount="24">
  <cacheSource type="worksheet">
    <worksheetSource ref="A2:D39" sheet="inner box damage" r:id="rId2"/>
  </cacheSource>
  <cacheFields count="5">
    <cacheField name="PI No" numFmtId="0">
      <sharedItems containsBlank="1" count="4">
        <s v="94R (UK)"/>
        <s v="103R(France)"/>
        <s v="104R(France_"/>
        <m/>
      </sharedItems>
    </cacheField>
    <cacheField name="Article No" numFmtId="0">
      <sharedItems containsBlank="1" count="8">
        <s v="889-3184"/>
        <s v="889-0184"/>
        <s v="889-1124"/>
        <s v="889-0174"/>
        <s v="889-0304"/>
        <s v="889-1104"/>
        <s v="889-9104"/>
        <m/>
      </sharedItems>
    </cacheField>
    <cacheField name="Size" numFmtId="0">
      <sharedItems containsString="0" containsBlank="1" containsNumber="1" minValue="3.5" maxValue="10" count="11">
        <n v="6.5"/>
        <n v="7"/>
        <n v="9"/>
        <n v="9.5"/>
        <n v="10"/>
        <n v="5"/>
        <n v="8"/>
        <n v="3.5"/>
        <n v="6"/>
        <n v="4"/>
        <m/>
      </sharedItems>
    </cacheField>
    <cacheField name="Inner pack damage" numFmtId="0">
      <sharedItems containsString="0" containsBlank="1" containsNumber="1" containsInteger="1" minValue="1" maxValue="2"/>
    </cacheField>
    <cacheField name="Remark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">
  <r>
    <x v="0"/>
    <x v="0"/>
    <x v="0"/>
    <n v="1"/>
    <s v="slight"/>
  </r>
  <r>
    <x v="0"/>
    <x v="0"/>
    <x v="1"/>
    <n v="1"/>
    <s v="slight"/>
  </r>
  <r>
    <x v="0"/>
    <x v="0"/>
    <x v="2"/>
    <n v="1"/>
    <s v="slight"/>
  </r>
  <r>
    <x v="0"/>
    <x v="0"/>
    <x v="3"/>
    <n v="1"/>
    <s v="broken"/>
  </r>
  <r>
    <x v="0"/>
    <x v="0"/>
    <x v="4"/>
    <n v="1"/>
    <s v="broken"/>
  </r>
  <r>
    <x v="0"/>
    <x v="1"/>
    <x v="5"/>
    <n v="1"/>
    <s v="deformation"/>
  </r>
  <r>
    <x v="0"/>
    <x v="1"/>
    <x v="0"/>
    <n v="1"/>
    <s v="deformation"/>
  </r>
  <r>
    <x v="1"/>
    <x v="2"/>
    <x v="6"/>
    <n v="1"/>
    <s v="broken"/>
  </r>
  <r>
    <x v="1"/>
    <x v="3"/>
    <x v="7"/>
    <n v="1"/>
    <s v="broken"/>
  </r>
  <r>
    <x v="1"/>
    <x v="3"/>
    <x v="8"/>
    <n v="1"/>
    <s v="broken"/>
  </r>
  <r>
    <x v="1"/>
    <x v="3"/>
    <x v="0"/>
    <n v="1"/>
    <s v="broken"/>
  </r>
  <r>
    <x v="1"/>
    <x v="3"/>
    <x v="1"/>
    <n v="1"/>
    <s v="broken"/>
  </r>
  <r>
    <x v="1"/>
    <x v="4"/>
    <x v="3"/>
    <n v="1"/>
    <s v="broken"/>
  </r>
  <r>
    <x v="1"/>
    <x v="4"/>
    <x v="4"/>
    <n v="1"/>
    <s v="broken"/>
  </r>
  <r>
    <x v="2"/>
    <x v="5"/>
    <x v="7"/>
    <n v="1"/>
    <s v="broken"/>
  </r>
  <r>
    <x v="2"/>
    <x v="5"/>
    <x v="1"/>
    <n v="2"/>
    <s v="broken"/>
  </r>
  <r>
    <x v="2"/>
    <x v="5"/>
    <x v="2"/>
    <n v="1"/>
    <s v="broken"/>
  </r>
  <r>
    <x v="2"/>
    <x v="6"/>
    <x v="5"/>
    <n v="1"/>
    <s v="broken"/>
  </r>
  <r>
    <x v="2"/>
    <x v="6"/>
    <x v="3"/>
    <n v="2"/>
    <s v="broken"/>
  </r>
  <r>
    <x v="2"/>
    <x v="3"/>
    <x v="5"/>
    <n v="2"/>
    <s v="broken"/>
  </r>
  <r>
    <x v="2"/>
    <x v="1"/>
    <x v="7"/>
    <n v="1"/>
    <s v="broken"/>
  </r>
  <r>
    <x v="2"/>
    <x v="1"/>
    <x v="9"/>
    <n v="2"/>
    <s v="broken"/>
  </r>
  <r>
    <x v="2"/>
    <x v="1"/>
    <x v="1"/>
    <n v="1"/>
    <s v="broken"/>
  </r>
  <r>
    <x v="3"/>
    <x v="7"/>
    <x v="1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F3:R13" firstHeaderRow="1" firstDataRow="2" firstDataCol="1" rowPageCount="1" colPageCount="1"/>
  <pivotFields count="5">
    <pivotField axis="axisPage" showAll="0">
      <items count="5">
        <item x="1"/>
        <item x="2"/>
        <item x="0"/>
        <item x="3"/>
        <item t="default"/>
      </items>
    </pivotField>
    <pivotField axis="axisRow" showAll="0">
      <items count="9">
        <item x="3"/>
        <item x="1"/>
        <item x="4"/>
        <item x="5"/>
        <item x="2"/>
        <item x="0"/>
        <item x="6"/>
        <item x="7"/>
        <item t="default"/>
      </items>
    </pivotField>
    <pivotField axis="axisCol" showAll="0">
      <items count="12">
        <item x="7"/>
        <item x="9"/>
        <item x="5"/>
        <item x="8"/>
        <item x="0"/>
        <item x="1"/>
        <item x="6"/>
        <item x="2"/>
        <item x="3"/>
        <item x="4"/>
        <item x="10"/>
        <item t="default"/>
      </items>
    </pivotField>
    <pivotField dataField="1" showAll="0"/>
    <pivotField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pageFields count="1">
    <pageField fld="0" hier="-1"/>
  </pageFields>
  <dataFields count="1">
    <dataField name="Count of Inner pack damage" fld="3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48463"/>
  <sheetViews>
    <sheetView showGridLines="0" tabSelected="1" zoomScaleNormal="100" workbookViewId="0">
      <pane ySplit="2" topLeftCell="A3" activePane="bottomLeft" state="frozen"/>
      <selection pane="bottomLeft" activeCell="N4" sqref="N4"/>
    </sheetView>
  </sheetViews>
  <sheetFormatPr defaultColWidth="8.85546875" defaultRowHeight="54" customHeight="1"/>
  <cols>
    <col min="1" max="1" width="12.28515625" style="17" customWidth="1"/>
    <col min="2" max="2" width="26.28515625" style="18" bestFit="1" customWidth="1"/>
    <col min="3" max="3" width="22.28515625" style="18" bestFit="1" customWidth="1"/>
    <col min="4" max="4" width="12.140625" style="18" bestFit="1" customWidth="1"/>
    <col min="5" max="5" width="16.85546875" style="19" customWidth="1"/>
    <col min="6" max="6" width="3.42578125" style="19" bestFit="1" customWidth="1"/>
    <col min="7" max="7" width="4.42578125" style="19" customWidth="1"/>
    <col min="8" max="8" width="4.5703125" style="19" customWidth="1"/>
    <col min="9" max="9" width="6.42578125" style="19" customWidth="1"/>
    <col min="10" max="10" width="5.5703125" style="19" customWidth="1"/>
    <col min="11" max="11" width="5.85546875" style="19" customWidth="1"/>
    <col min="12" max="12" width="6.140625" style="19" customWidth="1"/>
    <col min="13" max="14" width="6" style="19" customWidth="1"/>
    <col min="15" max="15" width="6.5703125" style="19" customWidth="1"/>
    <col min="16" max="16" width="5.85546875" style="19" customWidth="1"/>
    <col min="17" max="18" width="5" style="19" customWidth="1"/>
    <col min="19" max="19" width="5.7109375" style="19" customWidth="1"/>
    <col min="20" max="22" width="5.85546875" style="19" bestFit="1" customWidth="1"/>
    <col min="23" max="23" width="14.140625" style="19" customWidth="1"/>
    <col min="24" max="25" width="16.140625" style="17" customWidth="1"/>
    <col min="26" max="26" width="21.28515625" style="17" customWidth="1"/>
    <col min="27" max="27" width="16.140625" style="17" customWidth="1"/>
    <col min="28" max="16384" width="8.85546875" style="17"/>
  </cols>
  <sheetData>
    <row r="1" spans="1:27" ht="306.95" customHeight="1">
      <c r="A1" s="36"/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9"/>
      <c r="X1" s="19"/>
      <c r="Y1" s="19"/>
      <c r="Z1" s="19"/>
    </row>
    <row r="2" spans="1:27" ht="54" customHeight="1">
      <c r="A2" s="44" t="s">
        <v>126</v>
      </c>
      <c r="B2" s="45" t="s">
        <v>154</v>
      </c>
      <c r="C2" s="45" t="s">
        <v>155</v>
      </c>
      <c r="D2" s="45" t="s">
        <v>156</v>
      </c>
      <c r="E2" s="46" t="s">
        <v>157</v>
      </c>
      <c r="F2" s="46">
        <v>34</v>
      </c>
      <c r="G2" s="46">
        <v>35</v>
      </c>
      <c r="H2" s="46">
        <v>36</v>
      </c>
      <c r="I2" s="46">
        <v>37</v>
      </c>
      <c r="J2" s="46">
        <v>38</v>
      </c>
      <c r="K2" s="46">
        <v>39</v>
      </c>
      <c r="L2" s="46">
        <v>40</v>
      </c>
      <c r="M2" s="46">
        <v>41</v>
      </c>
      <c r="N2" s="46">
        <v>42</v>
      </c>
      <c r="O2" s="46">
        <v>43</v>
      </c>
      <c r="P2" s="46">
        <v>44</v>
      </c>
      <c r="Q2" s="46">
        <v>45</v>
      </c>
      <c r="R2" s="46">
        <v>46</v>
      </c>
      <c r="S2" s="46">
        <v>47</v>
      </c>
      <c r="T2" s="46">
        <v>48.5</v>
      </c>
      <c r="U2" s="46">
        <v>49.5</v>
      </c>
      <c r="V2" s="46">
        <v>50.5</v>
      </c>
      <c r="W2" s="16" t="s">
        <v>128</v>
      </c>
      <c r="X2" s="20"/>
      <c r="Y2" s="20"/>
      <c r="Z2" s="20" t="s">
        <v>196</v>
      </c>
      <c r="AA2" s="21"/>
    </row>
    <row r="3" spans="1:27" ht="54" customHeight="1">
      <c r="A3" s="22" t="s">
        <v>139</v>
      </c>
      <c r="B3" s="23" t="s">
        <v>177</v>
      </c>
      <c r="C3" s="24" t="s">
        <v>160</v>
      </c>
      <c r="D3" s="24" t="s">
        <v>138</v>
      </c>
      <c r="E3" s="25"/>
      <c r="F3" s="25"/>
      <c r="G3" s="25"/>
      <c r="H3" s="26">
        <v>14</v>
      </c>
      <c r="I3" s="26">
        <v>27</v>
      </c>
      <c r="J3" s="26">
        <v>43</v>
      </c>
      <c r="K3" s="26">
        <v>45</v>
      </c>
      <c r="L3" s="26">
        <v>67</v>
      </c>
      <c r="M3" s="26">
        <v>86</v>
      </c>
      <c r="N3" s="26">
        <v>109</v>
      </c>
      <c r="O3" s="26">
        <v>98</v>
      </c>
      <c r="P3" s="26">
        <v>70</v>
      </c>
      <c r="Q3" s="26">
        <v>32</v>
      </c>
      <c r="R3" s="26">
        <v>13</v>
      </c>
      <c r="S3" s="27"/>
      <c r="T3" s="27"/>
      <c r="U3" s="27"/>
      <c r="V3" s="27"/>
      <c r="W3" s="28">
        <f t="shared" ref="W3:W16" si="0">SUM(F3:S3)</f>
        <v>604</v>
      </c>
    </row>
    <row r="4" spans="1:27" ht="54" customHeight="1">
      <c r="A4" s="22" t="s">
        <v>140</v>
      </c>
      <c r="B4" s="24" t="s">
        <v>161</v>
      </c>
      <c r="C4" s="24" t="s">
        <v>162</v>
      </c>
      <c r="D4" s="24" t="s">
        <v>138</v>
      </c>
      <c r="E4" s="25"/>
      <c r="F4" s="25"/>
      <c r="G4" s="25"/>
      <c r="H4" s="26">
        <v>14</v>
      </c>
      <c r="I4" s="26">
        <v>27</v>
      </c>
      <c r="J4" s="26">
        <v>42</v>
      </c>
      <c r="K4" s="26">
        <v>42</v>
      </c>
      <c r="L4" s="26">
        <v>67</v>
      </c>
      <c r="M4" s="26">
        <v>92</v>
      </c>
      <c r="N4" s="26">
        <v>117</v>
      </c>
      <c r="O4" s="26">
        <v>117</v>
      </c>
      <c r="P4" s="26">
        <v>78</v>
      </c>
      <c r="Q4" s="26">
        <v>39</v>
      </c>
      <c r="R4" s="29">
        <v>15</v>
      </c>
      <c r="S4" s="27"/>
      <c r="T4" s="27"/>
      <c r="U4" s="27"/>
      <c r="V4" s="27"/>
      <c r="W4" s="28">
        <f t="shared" si="0"/>
        <v>650</v>
      </c>
    </row>
    <row r="5" spans="1:27" ht="54" customHeight="1">
      <c r="A5" s="22" t="s">
        <v>142</v>
      </c>
      <c r="B5" s="24" t="s">
        <v>163</v>
      </c>
      <c r="C5" s="24" t="s">
        <v>164</v>
      </c>
      <c r="D5" s="24" t="s">
        <v>141</v>
      </c>
      <c r="E5" s="25"/>
      <c r="F5" s="25"/>
      <c r="G5" s="25"/>
      <c r="H5" s="26">
        <v>14</v>
      </c>
      <c r="I5" s="26">
        <v>28</v>
      </c>
      <c r="J5" s="26">
        <v>41</v>
      </c>
      <c r="K5" s="26">
        <v>42</v>
      </c>
      <c r="L5" s="26">
        <v>68</v>
      </c>
      <c r="M5" s="26">
        <v>93</v>
      </c>
      <c r="N5" s="26">
        <v>120</v>
      </c>
      <c r="O5" s="26">
        <v>120</v>
      </c>
      <c r="P5" s="26">
        <v>80</v>
      </c>
      <c r="Q5" s="26">
        <v>40</v>
      </c>
      <c r="R5" s="26">
        <v>12</v>
      </c>
      <c r="S5" s="27"/>
      <c r="T5" s="27"/>
      <c r="U5" s="27"/>
      <c r="V5" s="27"/>
      <c r="W5" s="28">
        <f t="shared" si="0"/>
        <v>658</v>
      </c>
    </row>
    <row r="6" spans="1:27" ht="54" customHeight="1">
      <c r="A6" s="22" t="s">
        <v>8</v>
      </c>
      <c r="B6" s="30" t="s">
        <v>166</v>
      </c>
      <c r="C6" s="30" t="s">
        <v>153</v>
      </c>
      <c r="D6" s="24" t="s">
        <v>141</v>
      </c>
      <c r="E6" s="25"/>
      <c r="F6" s="25"/>
      <c r="G6" s="25"/>
      <c r="H6" s="31">
        <v>0</v>
      </c>
      <c r="I6" s="31">
        <v>0</v>
      </c>
      <c r="J6" s="31">
        <v>13</v>
      </c>
      <c r="K6" s="31">
        <v>17</v>
      </c>
      <c r="L6" s="31">
        <f>49-20</f>
        <v>29</v>
      </c>
      <c r="M6" s="31">
        <f>82-30</f>
        <v>52</v>
      </c>
      <c r="N6" s="31">
        <f>105-30</f>
        <v>75</v>
      </c>
      <c r="O6" s="31">
        <f>114-30</f>
        <v>84</v>
      </c>
      <c r="P6" s="31">
        <f>70-20</f>
        <v>50</v>
      </c>
      <c r="Q6" s="31">
        <f>30-10</f>
        <v>20</v>
      </c>
      <c r="R6" s="31">
        <f>11-10</f>
        <v>1</v>
      </c>
      <c r="S6" s="27"/>
      <c r="T6" s="27"/>
      <c r="U6" s="27"/>
      <c r="V6" s="27"/>
      <c r="W6" s="28">
        <f>SUM(F6:S6)</f>
        <v>341</v>
      </c>
    </row>
    <row r="7" spans="1:27" ht="54" customHeight="1">
      <c r="A7" s="22" t="s">
        <v>143</v>
      </c>
      <c r="B7" s="30" t="s">
        <v>165</v>
      </c>
      <c r="C7" s="32" t="s">
        <v>158</v>
      </c>
      <c r="D7" s="24" t="s">
        <v>141</v>
      </c>
      <c r="E7" s="25"/>
      <c r="F7" s="25"/>
      <c r="G7" s="25"/>
      <c r="H7" s="31">
        <v>13</v>
      </c>
      <c r="I7" s="31">
        <v>25</v>
      </c>
      <c r="J7" s="31">
        <v>44</v>
      </c>
      <c r="K7" s="31">
        <v>44</v>
      </c>
      <c r="L7" s="31">
        <f>70-20</f>
        <v>50</v>
      </c>
      <c r="M7" s="31">
        <f>83-30</f>
        <v>53</v>
      </c>
      <c r="N7" s="31">
        <f>98-30</f>
        <v>68</v>
      </c>
      <c r="O7" s="31">
        <f>106-30</f>
        <v>76</v>
      </c>
      <c r="P7" s="31">
        <f>71-20</f>
        <v>51</v>
      </c>
      <c r="Q7" s="31">
        <f>32-10</f>
        <v>22</v>
      </c>
      <c r="R7" s="31">
        <f>12-10</f>
        <v>2</v>
      </c>
      <c r="S7" s="27"/>
      <c r="T7" s="27"/>
      <c r="U7" s="27"/>
      <c r="V7" s="27"/>
      <c r="W7" s="28">
        <f t="shared" si="0"/>
        <v>448</v>
      </c>
    </row>
    <row r="8" spans="1:27" ht="54" customHeight="1">
      <c r="A8" s="22" t="s">
        <v>0</v>
      </c>
      <c r="B8" s="32" t="s">
        <v>159</v>
      </c>
      <c r="C8" s="32" t="s">
        <v>158</v>
      </c>
      <c r="D8" s="24" t="s">
        <v>141</v>
      </c>
      <c r="E8" s="25"/>
      <c r="F8" s="25"/>
      <c r="G8" s="25"/>
      <c r="H8" s="31">
        <v>20</v>
      </c>
      <c r="I8" s="31">
        <v>23</v>
      </c>
      <c r="J8" s="31">
        <v>49</v>
      </c>
      <c r="K8" s="31">
        <v>50</v>
      </c>
      <c r="L8" s="31">
        <f>122-26</f>
        <v>96</v>
      </c>
      <c r="M8" s="31">
        <f>169-59</f>
        <v>110</v>
      </c>
      <c r="N8" s="31">
        <f>224-85</f>
        <v>139</v>
      </c>
      <c r="O8" s="31">
        <f>225-80</f>
        <v>145</v>
      </c>
      <c r="P8" s="31">
        <f>163-52</f>
        <v>111</v>
      </c>
      <c r="Q8" s="31">
        <f>75-24</f>
        <v>51</v>
      </c>
      <c r="R8" s="31">
        <f>29-24</f>
        <v>5</v>
      </c>
      <c r="S8" s="27"/>
      <c r="T8" s="27"/>
      <c r="U8" s="27"/>
      <c r="V8" s="27"/>
      <c r="W8" s="28">
        <f>SUM(F8:S8)</f>
        <v>799</v>
      </c>
    </row>
    <row r="9" spans="1:27" ht="54" customHeight="1">
      <c r="A9" s="22" t="s">
        <v>145</v>
      </c>
      <c r="B9" s="24" t="s">
        <v>167</v>
      </c>
      <c r="C9" s="24"/>
      <c r="D9" s="24" t="s">
        <v>144</v>
      </c>
      <c r="E9" s="25"/>
      <c r="F9" s="25"/>
      <c r="G9" s="25"/>
      <c r="H9" s="26">
        <v>0</v>
      </c>
      <c r="I9" s="26">
        <v>0</v>
      </c>
      <c r="J9" s="26">
        <v>0</v>
      </c>
      <c r="K9" s="26">
        <v>0</v>
      </c>
      <c r="L9" s="26">
        <v>46</v>
      </c>
      <c r="M9" s="26">
        <v>94</v>
      </c>
      <c r="N9" s="26">
        <v>140</v>
      </c>
      <c r="O9" s="26">
        <v>137</v>
      </c>
      <c r="P9" s="26">
        <v>98</v>
      </c>
      <c r="Q9" s="26">
        <v>42</v>
      </c>
      <c r="R9" s="26">
        <v>2</v>
      </c>
      <c r="S9" s="33">
        <v>4</v>
      </c>
      <c r="T9" s="33">
        <v>6</v>
      </c>
      <c r="U9" s="33">
        <v>7</v>
      </c>
      <c r="V9" s="33">
        <v>7</v>
      </c>
      <c r="W9" s="28">
        <f>SUM(F9:V9)</f>
        <v>583</v>
      </c>
    </row>
    <row r="10" spans="1:27" ht="54" customHeight="1">
      <c r="A10" s="22" t="s">
        <v>146</v>
      </c>
      <c r="B10" s="24" t="s">
        <v>168</v>
      </c>
      <c r="C10" s="24"/>
      <c r="D10" s="24" t="s">
        <v>144</v>
      </c>
      <c r="E10" s="25"/>
      <c r="F10" s="25"/>
      <c r="G10" s="25"/>
      <c r="H10" s="26">
        <v>9</v>
      </c>
      <c r="I10" s="26">
        <v>33</v>
      </c>
      <c r="J10" s="26">
        <v>62</v>
      </c>
      <c r="K10" s="26">
        <v>58</v>
      </c>
      <c r="L10" s="26">
        <v>58</v>
      </c>
      <c r="M10" s="26">
        <v>38</v>
      </c>
      <c r="N10" s="26">
        <v>22</v>
      </c>
      <c r="O10" s="26">
        <v>24</v>
      </c>
      <c r="P10" s="26">
        <v>14</v>
      </c>
      <c r="Q10" s="26">
        <v>1</v>
      </c>
      <c r="R10" s="26">
        <v>0</v>
      </c>
      <c r="S10" s="33">
        <v>0</v>
      </c>
      <c r="T10" s="33">
        <v>4</v>
      </c>
      <c r="U10" s="33">
        <v>7</v>
      </c>
      <c r="V10" s="33">
        <v>7</v>
      </c>
      <c r="W10" s="28">
        <f>SUM(F10:V10)</f>
        <v>337</v>
      </c>
    </row>
    <row r="11" spans="1:27" ht="54" customHeight="1">
      <c r="A11" s="22" t="s">
        <v>147</v>
      </c>
      <c r="B11" s="24" t="s">
        <v>169</v>
      </c>
      <c r="C11" s="24"/>
      <c r="D11" s="24" t="s">
        <v>144</v>
      </c>
      <c r="E11" s="25"/>
      <c r="F11" s="25"/>
      <c r="G11" s="25"/>
      <c r="H11" s="26">
        <v>0</v>
      </c>
      <c r="I11" s="26">
        <v>0</v>
      </c>
      <c r="J11" s="26">
        <v>0</v>
      </c>
      <c r="K11" s="26">
        <v>0</v>
      </c>
      <c r="L11" s="26">
        <v>53</v>
      </c>
      <c r="M11" s="26">
        <v>105</v>
      </c>
      <c r="N11" s="26">
        <v>153</v>
      </c>
      <c r="O11" s="26">
        <v>153</v>
      </c>
      <c r="P11" s="26">
        <v>105</v>
      </c>
      <c r="Q11" s="26">
        <v>45</v>
      </c>
      <c r="R11" s="26">
        <v>4</v>
      </c>
      <c r="S11" s="33">
        <v>4</v>
      </c>
      <c r="T11" s="33">
        <v>5</v>
      </c>
      <c r="U11" s="33">
        <v>7</v>
      </c>
      <c r="V11" s="33">
        <v>7</v>
      </c>
      <c r="W11" s="28">
        <f>SUM(F11:V11)</f>
        <v>641</v>
      </c>
    </row>
    <row r="12" spans="1:27" ht="54" customHeight="1">
      <c r="A12" s="22" t="s">
        <v>148</v>
      </c>
      <c r="B12" s="24" t="s">
        <v>170</v>
      </c>
      <c r="C12" s="24"/>
      <c r="D12" s="24" t="s">
        <v>144</v>
      </c>
      <c r="E12" s="25"/>
      <c r="F12" s="25"/>
      <c r="G12" s="25"/>
      <c r="H12" s="26">
        <v>1</v>
      </c>
      <c r="I12" s="26">
        <v>3</v>
      </c>
      <c r="J12" s="26">
        <v>9</v>
      </c>
      <c r="K12" s="26">
        <v>8</v>
      </c>
      <c r="L12" s="26">
        <v>45</v>
      </c>
      <c r="M12" s="26">
        <v>70</v>
      </c>
      <c r="N12" s="26">
        <v>99</v>
      </c>
      <c r="O12" s="26">
        <v>87</v>
      </c>
      <c r="P12" s="26">
        <v>66</v>
      </c>
      <c r="Q12" s="26">
        <v>6</v>
      </c>
      <c r="R12" s="26">
        <v>0</v>
      </c>
      <c r="S12" s="27"/>
      <c r="T12" s="27"/>
      <c r="U12" s="27"/>
      <c r="V12" s="27"/>
      <c r="W12" s="28">
        <f t="shared" si="0"/>
        <v>394</v>
      </c>
    </row>
    <row r="13" spans="1:27" ht="54" customHeight="1">
      <c r="A13" s="22" t="s">
        <v>149</v>
      </c>
      <c r="B13" s="24" t="s">
        <v>171</v>
      </c>
      <c r="C13" s="24" t="s">
        <v>172</v>
      </c>
      <c r="D13" s="24" t="s">
        <v>144</v>
      </c>
      <c r="E13" s="25"/>
      <c r="F13" s="25"/>
      <c r="G13" s="25"/>
      <c r="H13" s="26">
        <v>37</v>
      </c>
      <c r="I13" s="26">
        <v>78</v>
      </c>
      <c r="J13" s="26">
        <v>130</v>
      </c>
      <c r="K13" s="26">
        <v>141</v>
      </c>
      <c r="L13" s="26">
        <v>91</v>
      </c>
      <c r="M13" s="26">
        <v>33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7"/>
      <c r="T13" s="27"/>
      <c r="U13" s="27"/>
      <c r="V13" s="27"/>
      <c r="W13" s="28">
        <f t="shared" si="0"/>
        <v>510</v>
      </c>
    </row>
    <row r="14" spans="1:27" ht="54" customHeight="1">
      <c r="A14" s="22" t="s">
        <v>150</v>
      </c>
      <c r="B14" s="24" t="s">
        <v>173</v>
      </c>
      <c r="C14" s="24" t="s">
        <v>172</v>
      </c>
      <c r="D14" s="24" t="s">
        <v>144</v>
      </c>
      <c r="E14" s="25"/>
      <c r="F14" s="25"/>
      <c r="G14" s="25"/>
      <c r="H14" s="26">
        <v>22</v>
      </c>
      <c r="I14" s="26">
        <v>48</v>
      </c>
      <c r="J14" s="26">
        <v>78</v>
      </c>
      <c r="K14" s="26">
        <v>80</v>
      </c>
      <c r="L14" s="26">
        <v>63</v>
      </c>
      <c r="M14" s="26">
        <v>28</v>
      </c>
      <c r="N14" s="26">
        <v>0</v>
      </c>
      <c r="O14" s="26">
        <v>2</v>
      </c>
      <c r="P14" s="26">
        <v>2</v>
      </c>
      <c r="Q14" s="26">
        <v>0</v>
      </c>
      <c r="R14" s="26">
        <v>0</v>
      </c>
      <c r="S14" s="27"/>
      <c r="T14" s="27"/>
      <c r="U14" s="27"/>
      <c r="V14" s="27"/>
      <c r="W14" s="28">
        <f t="shared" si="0"/>
        <v>323</v>
      </c>
    </row>
    <row r="15" spans="1:27" ht="54" customHeight="1">
      <c r="A15" s="22" t="s">
        <v>151</v>
      </c>
      <c r="B15" s="24" t="s">
        <v>174</v>
      </c>
      <c r="C15" s="24"/>
      <c r="D15" s="24" t="s">
        <v>144</v>
      </c>
      <c r="E15" s="25"/>
      <c r="F15" s="25"/>
      <c r="G15" s="25"/>
      <c r="H15" s="26">
        <v>5</v>
      </c>
      <c r="I15" s="26">
        <v>11</v>
      </c>
      <c r="J15" s="26">
        <v>29</v>
      </c>
      <c r="K15" s="26">
        <v>25</v>
      </c>
      <c r="L15" s="26">
        <f>54-15</f>
        <v>39</v>
      </c>
      <c r="M15" s="26">
        <f>69-25</f>
        <v>44</v>
      </c>
      <c r="N15" s="26">
        <f>86-40</f>
        <v>46</v>
      </c>
      <c r="O15" s="26">
        <f>86-35</f>
        <v>51</v>
      </c>
      <c r="P15" s="26">
        <f>60-20</f>
        <v>40</v>
      </c>
      <c r="Q15" s="26">
        <f>11-11</f>
        <v>0</v>
      </c>
      <c r="R15" s="26">
        <v>2</v>
      </c>
      <c r="S15" s="27"/>
      <c r="T15" s="27"/>
      <c r="U15" s="27"/>
      <c r="V15" s="27"/>
      <c r="W15" s="28">
        <f t="shared" si="0"/>
        <v>292</v>
      </c>
    </row>
    <row r="16" spans="1:27" ht="54" customHeight="1">
      <c r="A16" s="22" t="s">
        <v>152</v>
      </c>
      <c r="B16" s="24" t="s">
        <v>175</v>
      </c>
      <c r="C16" s="24"/>
      <c r="D16" s="24" t="s">
        <v>144</v>
      </c>
      <c r="E16" s="25"/>
      <c r="F16" s="25"/>
      <c r="G16" s="25"/>
      <c r="H16" s="26">
        <v>8</v>
      </c>
      <c r="I16" s="26">
        <v>22</v>
      </c>
      <c r="J16" s="26">
        <v>33</v>
      </c>
      <c r="K16" s="26">
        <v>31</v>
      </c>
      <c r="L16" s="26">
        <v>53</v>
      </c>
      <c r="M16" s="26">
        <v>55</v>
      </c>
      <c r="N16" s="26">
        <v>66</v>
      </c>
      <c r="O16" s="26">
        <v>68</v>
      </c>
      <c r="P16" s="26">
        <v>52</v>
      </c>
      <c r="Q16" s="26">
        <v>8</v>
      </c>
      <c r="R16" s="26">
        <v>1</v>
      </c>
      <c r="S16" s="27"/>
      <c r="T16" s="27"/>
      <c r="U16" s="27"/>
      <c r="V16" s="27"/>
      <c r="W16" s="28">
        <f t="shared" si="0"/>
        <v>397</v>
      </c>
    </row>
    <row r="17" spans="1:23" ht="54" customHeight="1">
      <c r="A17" s="34" t="s">
        <v>178</v>
      </c>
      <c r="B17" s="24" t="s">
        <v>179</v>
      </c>
      <c r="C17" s="24" t="s">
        <v>180</v>
      </c>
      <c r="D17" s="24" t="s">
        <v>176</v>
      </c>
      <c r="E17" s="25"/>
      <c r="F17" s="25"/>
      <c r="G17" s="35">
        <v>4</v>
      </c>
      <c r="H17" s="35">
        <v>8</v>
      </c>
      <c r="I17" s="35">
        <v>50</v>
      </c>
      <c r="J17" s="35">
        <v>48</v>
      </c>
      <c r="K17" s="35">
        <v>39</v>
      </c>
      <c r="L17" s="35">
        <v>75</v>
      </c>
      <c r="M17" s="35">
        <v>75</v>
      </c>
      <c r="N17" s="35">
        <v>59</v>
      </c>
      <c r="O17" s="35">
        <v>51</v>
      </c>
      <c r="P17" s="35">
        <v>27</v>
      </c>
      <c r="Q17" s="35">
        <v>15</v>
      </c>
      <c r="R17" s="35">
        <v>6</v>
      </c>
      <c r="S17" s="25"/>
      <c r="T17" s="25"/>
      <c r="U17" s="25"/>
      <c r="V17" s="25"/>
      <c r="W17" s="28">
        <f t="shared" ref="W17:W23" si="1">SUM(F17:S17)</f>
        <v>457</v>
      </c>
    </row>
    <row r="18" spans="1:23" ht="54" customHeight="1">
      <c r="A18" s="34" t="s">
        <v>3</v>
      </c>
      <c r="B18" s="24" t="s">
        <v>181</v>
      </c>
      <c r="C18" s="24" t="s">
        <v>137</v>
      </c>
      <c r="D18" s="24" t="s">
        <v>176</v>
      </c>
      <c r="E18" s="25"/>
      <c r="F18" s="25"/>
      <c r="G18" s="35">
        <v>19</v>
      </c>
      <c r="H18" s="35">
        <v>54</v>
      </c>
      <c r="I18" s="35">
        <v>54</v>
      </c>
      <c r="J18" s="35">
        <v>33</v>
      </c>
      <c r="K18" s="35">
        <v>38</v>
      </c>
      <c r="L18" s="35">
        <v>95</v>
      </c>
      <c r="M18" s="35">
        <v>97</v>
      </c>
      <c r="N18" s="35">
        <v>39</v>
      </c>
      <c r="O18" s="35">
        <v>16</v>
      </c>
      <c r="P18" s="35">
        <v>28</v>
      </c>
      <c r="Q18" s="35">
        <v>7</v>
      </c>
      <c r="R18" s="35">
        <v>26</v>
      </c>
      <c r="S18" s="25"/>
      <c r="T18" s="25"/>
      <c r="U18" s="25"/>
      <c r="V18" s="25"/>
      <c r="W18" s="28">
        <f t="shared" si="1"/>
        <v>506</v>
      </c>
    </row>
    <row r="19" spans="1:23" ht="54" customHeight="1">
      <c r="A19" s="34" t="s">
        <v>2</v>
      </c>
      <c r="B19" s="24" t="s">
        <v>182</v>
      </c>
      <c r="C19" s="24" t="s">
        <v>183</v>
      </c>
      <c r="D19" s="24" t="s">
        <v>176</v>
      </c>
      <c r="E19" s="25"/>
      <c r="F19" s="25"/>
      <c r="G19" s="35">
        <v>6</v>
      </c>
      <c r="H19" s="35">
        <v>23</v>
      </c>
      <c r="I19" s="35">
        <v>51</v>
      </c>
      <c r="J19" s="35">
        <v>44</v>
      </c>
      <c r="K19" s="35">
        <v>48</v>
      </c>
      <c r="L19" s="35">
        <v>88</v>
      </c>
      <c r="M19" s="35">
        <v>92</v>
      </c>
      <c r="N19" s="35">
        <v>85</v>
      </c>
      <c r="O19" s="35">
        <v>66</v>
      </c>
      <c r="P19" s="35">
        <v>41</v>
      </c>
      <c r="Q19" s="35">
        <v>27</v>
      </c>
      <c r="R19" s="35">
        <v>7</v>
      </c>
      <c r="S19" s="25"/>
      <c r="T19" s="25"/>
      <c r="U19" s="25"/>
      <c r="V19" s="25"/>
      <c r="W19" s="28">
        <f t="shared" si="1"/>
        <v>578</v>
      </c>
    </row>
    <row r="20" spans="1:23" ht="54" customHeight="1">
      <c r="A20" s="34" t="s">
        <v>184</v>
      </c>
      <c r="B20" s="24" t="s">
        <v>185</v>
      </c>
      <c r="C20" s="24" t="s">
        <v>186</v>
      </c>
      <c r="D20" s="24" t="s">
        <v>187</v>
      </c>
      <c r="E20" s="25"/>
      <c r="F20" s="25"/>
      <c r="G20" s="35">
        <v>2</v>
      </c>
      <c r="H20" s="35">
        <v>6</v>
      </c>
      <c r="I20" s="35">
        <v>16</v>
      </c>
      <c r="J20" s="35">
        <v>31</v>
      </c>
      <c r="K20" s="35">
        <v>38</v>
      </c>
      <c r="L20" s="35">
        <v>47.000000000000014</v>
      </c>
      <c r="M20" s="35">
        <v>32</v>
      </c>
      <c r="N20" s="35">
        <v>46.000000000000014</v>
      </c>
      <c r="O20" s="35">
        <v>56</v>
      </c>
      <c r="P20" s="35">
        <v>33</v>
      </c>
      <c r="Q20" s="35">
        <v>23</v>
      </c>
      <c r="R20" s="35">
        <v>6</v>
      </c>
      <c r="S20" s="25"/>
      <c r="T20" s="25"/>
      <c r="U20" s="25"/>
      <c r="V20" s="25"/>
      <c r="W20" s="28">
        <f t="shared" si="1"/>
        <v>336</v>
      </c>
    </row>
    <row r="21" spans="1:23" ht="54" customHeight="1">
      <c r="A21" s="34" t="s">
        <v>188</v>
      </c>
      <c r="B21" s="24" t="s">
        <v>189</v>
      </c>
      <c r="C21" s="24" t="s">
        <v>190</v>
      </c>
      <c r="D21" s="24" t="s">
        <v>144</v>
      </c>
      <c r="E21" s="25"/>
      <c r="F21" s="25"/>
      <c r="G21" s="35">
        <v>0</v>
      </c>
      <c r="H21" s="35">
        <v>10</v>
      </c>
      <c r="I21" s="35">
        <v>35</v>
      </c>
      <c r="J21" s="35">
        <v>35</v>
      </c>
      <c r="K21" s="35">
        <v>43</v>
      </c>
      <c r="L21" s="35">
        <v>66.000000000000014</v>
      </c>
      <c r="M21" s="35">
        <v>74</v>
      </c>
      <c r="N21" s="35">
        <v>67.000000000000014</v>
      </c>
      <c r="O21" s="35">
        <v>63</v>
      </c>
      <c r="P21" s="35">
        <v>39</v>
      </c>
      <c r="Q21" s="35">
        <v>28</v>
      </c>
      <c r="R21" s="35">
        <v>4</v>
      </c>
      <c r="S21" s="25"/>
      <c r="T21" s="25"/>
      <c r="U21" s="25"/>
      <c r="V21" s="25"/>
      <c r="W21" s="28">
        <f t="shared" si="1"/>
        <v>464</v>
      </c>
    </row>
    <row r="22" spans="1:23" ht="54" customHeight="1">
      <c r="A22" s="34" t="s">
        <v>151</v>
      </c>
      <c r="B22" s="24" t="s">
        <v>191</v>
      </c>
      <c r="C22" s="24" t="s">
        <v>192</v>
      </c>
      <c r="D22" s="24" t="s">
        <v>144</v>
      </c>
      <c r="E22" s="25"/>
      <c r="F22" s="25"/>
      <c r="G22" s="35">
        <v>19</v>
      </c>
      <c r="H22" s="35">
        <v>38</v>
      </c>
      <c r="I22" s="35">
        <v>77</v>
      </c>
      <c r="J22" s="35">
        <v>59</v>
      </c>
      <c r="K22" s="35">
        <v>62</v>
      </c>
      <c r="L22" s="35">
        <v>88</v>
      </c>
      <c r="M22" s="35">
        <v>83</v>
      </c>
      <c r="N22" s="35">
        <v>49</v>
      </c>
      <c r="O22" s="35">
        <v>30</v>
      </c>
      <c r="P22" s="35">
        <v>30</v>
      </c>
      <c r="Q22" s="35">
        <f>29-9</f>
        <v>20</v>
      </c>
      <c r="R22" s="35">
        <v>14</v>
      </c>
      <c r="S22" s="25"/>
      <c r="T22" s="25"/>
      <c r="U22" s="25"/>
      <c r="V22" s="25"/>
      <c r="W22" s="28">
        <f t="shared" si="1"/>
        <v>569</v>
      </c>
    </row>
    <row r="23" spans="1:23" ht="54" customHeight="1">
      <c r="A23" s="34" t="s">
        <v>193</v>
      </c>
      <c r="B23" s="24" t="s">
        <v>194</v>
      </c>
      <c r="C23" s="24" t="s">
        <v>195</v>
      </c>
      <c r="D23" s="24" t="s">
        <v>144</v>
      </c>
      <c r="E23" s="25"/>
      <c r="F23" s="25"/>
      <c r="G23" s="35">
        <v>4</v>
      </c>
      <c r="H23" s="35">
        <f>11-11</f>
        <v>0</v>
      </c>
      <c r="I23" s="35">
        <f>40-30</f>
        <v>10</v>
      </c>
      <c r="J23" s="35">
        <f>38-30</f>
        <v>8</v>
      </c>
      <c r="K23" s="35">
        <f>45-25</f>
        <v>20</v>
      </c>
      <c r="L23" s="35">
        <f>81-30</f>
        <v>51</v>
      </c>
      <c r="M23" s="35">
        <f>75-15</f>
        <v>60</v>
      </c>
      <c r="N23" s="35">
        <v>71</v>
      </c>
      <c r="O23" s="35">
        <v>67</v>
      </c>
      <c r="P23" s="35">
        <v>43</v>
      </c>
      <c r="Q23" s="35">
        <v>29</v>
      </c>
      <c r="R23" s="35">
        <v>6</v>
      </c>
      <c r="S23" s="25"/>
      <c r="T23" s="25"/>
      <c r="U23" s="25"/>
      <c r="V23" s="25"/>
      <c r="W23" s="28">
        <f t="shared" si="1"/>
        <v>369</v>
      </c>
    </row>
    <row r="24" spans="1:23" ht="54" customHeight="1">
      <c r="W24" s="40">
        <f>SUM(W3:W23)</f>
        <v>10256</v>
      </c>
    </row>
    <row r="25" spans="1:23" ht="54" customHeight="1">
      <c r="T25" s="41"/>
      <c r="U25" s="41"/>
      <c r="V25" s="42" t="s">
        <v>197</v>
      </c>
      <c r="W25" s="43">
        <v>13.9</v>
      </c>
    </row>
    <row r="1048463" spans="4:4" ht="54" customHeight="1">
      <c r="D1048463" s="24"/>
    </row>
  </sheetData>
  <conditionalFormatting sqref="A18:A1048576 A1:A16">
    <cfRule type="duplicateValues" dxfId="0" priority="2"/>
  </conditionalFormatting>
  <pageMargins left="0.11811023622047245" right="0.11811023622047245" top="0.15748031496062992" bottom="0.15748031496062992" header="0.31496062992125984" footer="0.31496062992125984"/>
  <pageSetup scale="7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98"/>
  <sheetViews>
    <sheetView workbookViewId="0">
      <pane ySplit="7" topLeftCell="A86" activePane="bottomLeft" state="frozen"/>
      <selection pane="bottomLeft" activeCell="D101" sqref="D101"/>
    </sheetView>
  </sheetViews>
  <sheetFormatPr defaultColWidth="8.85546875" defaultRowHeight="15"/>
  <cols>
    <col min="1" max="1" width="12" bestFit="1" customWidth="1"/>
    <col min="2" max="2" width="24.140625" customWidth="1"/>
    <col min="4" max="4" width="12.42578125" bestFit="1" customWidth="1"/>
    <col min="5" max="5" width="9.85546875" bestFit="1" customWidth="1"/>
    <col min="6" max="6" width="16.28515625" bestFit="1" customWidth="1"/>
    <col min="7" max="7" width="28.7109375" customWidth="1"/>
  </cols>
  <sheetData>
    <row r="1" spans="1:7" ht="35.25" customHeight="1">
      <c r="B1" t="s">
        <v>78</v>
      </c>
      <c r="C1" s="2" t="s">
        <v>79</v>
      </c>
      <c r="D1" t="s">
        <v>80</v>
      </c>
    </row>
    <row r="2" spans="1:7">
      <c r="A2" t="s">
        <v>81</v>
      </c>
      <c r="B2">
        <f>700+1000</f>
        <v>1700</v>
      </c>
      <c r="C2">
        <f>D70-D8-D64-D65</f>
        <v>670</v>
      </c>
      <c r="D2">
        <f>B2-C2</f>
        <v>1030</v>
      </c>
    </row>
    <row r="4" spans="1:7">
      <c r="A4" t="s">
        <v>82</v>
      </c>
      <c r="B4">
        <f>300+400</f>
        <v>700</v>
      </c>
      <c r="C4">
        <v>300</v>
      </c>
      <c r="D4">
        <f>B4-C4</f>
        <v>400</v>
      </c>
    </row>
    <row r="6" spans="1:7">
      <c r="A6" s="3" t="s">
        <v>83</v>
      </c>
      <c r="B6" s="3"/>
      <c r="C6" s="3"/>
      <c r="D6" s="3"/>
      <c r="E6" s="3"/>
      <c r="F6" s="3"/>
    </row>
    <row r="7" spans="1:7">
      <c r="A7" s="4" t="s">
        <v>84</v>
      </c>
      <c r="B7" s="4" t="s">
        <v>85</v>
      </c>
      <c r="C7" s="4" t="s">
        <v>86</v>
      </c>
      <c r="D7" s="4" t="s">
        <v>87</v>
      </c>
      <c r="E7" s="4" t="s">
        <v>37</v>
      </c>
      <c r="F7" s="4" t="s">
        <v>88</v>
      </c>
      <c r="G7" s="4" t="s">
        <v>89</v>
      </c>
    </row>
    <row r="8" spans="1:7">
      <c r="A8" s="4" t="s">
        <v>9</v>
      </c>
      <c r="B8" s="4" t="s">
        <v>90</v>
      </c>
      <c r="C8" s="4">
        <v>758</v>
      </c>
      <c r="D8" s="4">
        <v>49</v>
      </c>
      <c r="E8" s="4">
        <v>6.22</v>
      </c>
      <c r="F8" s="4">
        <v>717.08</v>
      </c>
      <c r="G8" s="14" t="s">
        <v>91</v>
      </c>
    </row>
    <row r="9" spans="1:7">
      <c r="A9" s="4" t="s">
        <v>9</v>
      </c>
      <c r="B9" s="5" t="s">
        <v>10</v>
      </c>
      <c r="C9" s="4">
        <v>84</v>
      </c>
      <c r="D9" s="4">
        <v>8</v>
      </c>
      <c r="E9" s="4">
        <v>0.76800000000000002</v>
      </c>
      <c r="F9" s="4">
        <v>88.4</v>
      </c>
      <c r="G9" s="15">
        <v>277712864</v>
      </c>
    </row>
    <row r="10" spans="1:7">
      <c r="A10" s="4" t="s">
        <v>9</v>
      </c>
      <c r="B10" s="5" t="s">
        <v>11</v>
      </c>
      <c r="C10" s="4">
        <v>84</v>
      </c>
      <c r="D10" s="4">
        <v>10</v>
      </c>
      <c r="E10" s="4">
        <v>0.96</v>
      </c>
      <c r="F10" s="4">
        <v>91.52</v>
      </c>
      <c r="G10" s="15">
        <v>277712341</v>
      </c>
    </row>
    <row r="11" spans="1:7">
      <c r="A11" s="4" t="s">
        <v>12</v>
      </c>
      <c r="B11" s="5" t="s">
        <v>13</v>
      </c>
      <c r="C11" s="4">
        <v>36</v>
      </c>
      <c r="D11" s="4">
        <v>4</v>
      </c>
      <c r="E11" s="4">
        <v>0.38400000000000001</v>
      </c>
      <c r="F11" s="4">
        <v>38.380000000000003</v>
      </c>
      <c r="G11" s="15">
        <v>277684584</v>
      </c>
    </row>
    <row r="12" spans="1:7">
      <c r="A12" s="4" t="s">
        <v>9</v>
      </c>
      <c r="B12" s="5" t="s">
        <v>14</v>
      </c>
      <c r="C12" s="4">
        <v>60</v>
      </c>
      <c r="D12" s="4">
        <v>6</v>
      </c>
      <c r="E12" s="4">
        <v>0.57599999999999996</v>
      </c>
      <c r="F12" s="4">
        <v>61.14</v>
      </c>
      <c r="G12" s="15">
        <v>277685332</v>
      </c>
    </row>
    <row r="13" spans="1:7">
      <c r="A13" s="4" t="s">
        <v>9</v>
      </c>
      <c r="B13" s="5" t="s">
        <v>15</v>
      </c>
      <c r="C13" s="4">
        <v>36</v>
      </c>
      <c r="D13" s="4">
        <v>3</v>
      </c>
      <c r="E13" s="4">
        <v>0.28799999999999998</v>
      </c>
      <c r="F13" s="4">
        <v>34.64</v>
      </c>
      <c r="G13" s="15">
        <v>277686242</v>
      </c>
    </row>
    <row r="14" spans="1:7">
      <c r="A14" s="4" t="s">
        <v>9</v>
      </c>
      <c r="B14" s="5" t="s">
        <v>16</v>
      </c>
      <c r="C14" s="4">
        <v>36</v>
      </c>
      <c r="D14" s="4">
        <v>4</v>
      </c>
      <c r="E14" s="4">
        <v>0.38400000000000001</v>
      </c>
      <c r="F14" s="4">
        <v>38.979999999999997</v>
      </c>
      <c r="G14" s="15">
        <v>277687093</v>
      </c>
    </row>
    <row r="15" spans="1:7">
      <c r="A15" s="4" t="s">
        <v>9</v>
      </c>
      <c r="B15" s="5" t="s">
        <v>17</v>
      </c>
      <c r="C15" s="4">
        <v>36</v>
      </c>
      <c r="D15" s="4">
        <v>4</v>
      </c>
      <c r="E15" s="4">
        <v>0.38400000000000001</v>
      </c>
      <c r="F15" s="4">
        <v>38.520000000000003</v>
      </c>
      <c r="G15" s="15">
        <v>277687653</v>
      </c>
    </row>
    <row r="16" spans="1:7">
      <c r="A16" s="4" t="s">
        <v>9</v>
      </c>
      <c r="B16" s="5" t="s">
        <v>18</v>
      </c>
      <c r="C16" s="4">
        <v>48</v>
      </c>
      <c r="D16" s="4">
        <v>5</v>
      </c>
      <c r="E16" s="4">
        <v>0.48</v>
      </c>
      <c r="F16" s="4">
        <v>47.02</v>
      </c>
      <c r="G16" s="15">
        <v>277688132</v>
      </c>
    </row>
    <row r="17" spans="1:7">
      <c r="A17" s="4" t="s">
        <v>9</v>
      </c>
      <c r="B17" s="5" t="s">
        <v>19</v>
      </c>
      <c r="C17" s="4">
        <v>48</v>
      </c>
      <c r="D17" s="4">
        <v>5</v>
      </c>
      <c r="E17" s="4">
        <v>0.48</v>
      </c>
      <c r="F17" s="4">
        <v>50.71</v>
      </c>
      <c r="G17" s="15">
        <v>277688596</v>
      </c>
    </row>
    <row r="18" spans="1:7">
      <c r="A18" s="4" t="s">
        <v>9</v>
      </c>
      <c r="B18" s="5" t="s">
        <v>20</v>
      </c>
      <c r="C18" s="4">
        <v>96</v>
      </c>
      <c r="D18" s="4">
        <v>10</v>
      </c>
      <c r="E18" s="4">
        <v>0.96</v>
      </c>
      <c r="F18" s="4">
        <v>97.74</v>
      </c>
      <c r="G18" s="15">
        <v>277713214</v>
      </c>
    </row>
    <row r="19" spans="1:7">
      <c r="A19" s="4" t="s">
        <v>9</v>
      </c>
      <c r="B19" s="5" t="s">
        <v>21</v>
      </c>
      <c r="C19" s="4">
        <v>96</v>
      </c>
      <c r="D19" s="4">
        <v>8</v>
      </c>
      <c r="E19" s="4">
        <v>0.76800000000000002</v>
      </c>
      <c r="F19" s="4">
        <v>89.16</v>
      </c>
      <c r="G19" s="15">
        <v>277693404</v>
      </c>
    </row>
    <row r="20" spans="1:7">
      <c r="A20" s="4" t="s">
        <v>9</v>
      </c>
      <c r="B20" s="5" t="s">
        <v>22</v>
      </c>
      <c r="C20" s="4">
        <v>108</v>
      </c>
      <c r="D20" s="4">
        <v>9</v>
      </c>
      <c r="E20" s="4">
        <v>0.86399999999999999</v>
      </c>
      <c r="F20" s="4">
        <v>101.94</v>
      </c>
      <c r="G20" s="15">
        <v>277693135</v>
      </c>
    </row>
    <row r="21" spans="1:7">
      <c r="A21" s="4" t="s">
        <v>9</v>
      </c>
      <c r="B21" s="5" t="s">
        <v>23</v>
      </c>
      <c r="C21" s="4">
        <v>180</v>
      </c>
      <c r="D21" s="4">
        <v>13</v>
      </c>
      <c r="E21" s="4">
        <v>1.248</v>
      </c>
      <c r="F21" s="4">
        <v>159.47999999999999</v>
      </c>
      <c r="G21" s="15">
        <v>277732173</v>
      </c>
    </row>
    <row r="22" spans="1:7">
      <c r="A22" s="4" t="s">
        <v>9</v>
      </c>
      <c r="B22" s="5" t="s">
        <v>24</v>
      </c>
      <c r="C22" s="4">
        <v>24</v>
      </c>
      <c r="D22" s="4">
        <v>2</v>
      </c>
      <c r="E22" s="4">
        <v>0.192</v>
      </c>
      <c r="F22" s="4">
        <v>23.26</v>
      </c>
      <c r="G22" s="15">
        <v>277713575</v>
      </c>
    </row>
    <row r="23" spans="1:7">
      <c r="A23" s="4" t="s">
        <v>9</v>
      </c>
      <c r="B23" s="5" t="s">
        <v>25</v>
      </c>
      <c r="C23" s="4">
        <v>48</v>
      </c>
      <c r="D23" s="4">
        <v>4</v>
      </c>
      <c r="E23" s="4">
        <v>0.38400000000000001</v>
      </c>
      <c r="F23" s="4">
        <v>43.52</v>
      </c>
      <c r="G23" s="15">
        <v>277692811</v>
      </c>
    </row>
    <row r="24" spans="1:7">
      <c r="A24" s="4" t="s">
        <v>9</v>
      </c>
      <c r="B24" s="5" t="s">
        <v>26</v>
      </c>
      <c r="C24" s="4">
        <v>60</v>
      </c>
      <c r="D24" s="4">
        <v>6</v>
      </c>
      <c r="E24" s="4">
        <v>0.57599999999999996</v>
      </c>
      <c r="F24" s="4">
        <v>59.92</v>
      </c>
      <c r="G24" s="15">
        <v>277692450</v>
      </c>
    </row>
    <row r="25" spans="1:7">
      <c r="A25" s="4" t="s">
        <v>9</v>
      </c>
      <c r="B25" s="5" t="s">
        <v>27</v>
      </c>
      <c r="C25" s="4">
        <v>60</v>
      </c>
      <c r="D25" s="4">
        <v>5</v>
      </c>
      <c r="E25" s="4">
        <v>0.48</v>
      </c>
      <c r="F25" s="4">
        <v>54.56</v>
      </c>
      <c r="G25" s="15">
        <v>277691993</v>
      </c>
    </row>
    <row r="26" spans="1:7">
      <c r="A26" s="4" t="s">
        <v>12</v>
      </c>
      <c r="B26" s="5" t="s">
        <v>28</v>
      </c>
      <c r="C26" s="4">
        <v>60</v>
      </c>
      <c r="D26" s="4">
        <v>7</v>
      </c>
      <c r="E26" s="4">
        <v>0.67200000000000004</v>
      </c>
      <c r="F26" s="4">
        <v>62.76</v>
      </c>
      <c r="G26" s="15">
        <v>277691186</v>
      </c>
    </row>
    <row r="27" spans="1:7">
      <c r="A27" s="4" t="s">
        <v>9</v>
      </c>
      <c r="B27" s="5" t="s">
        <v>29</v>
      </c>
      <c r="C27" s="4">
        <v>48</v>
      </c>
      <c r="D27" s="4">
        <v>4</v>
      </c>
      <c r="E27" s="4">
        <v>0.38400000000000001</v>
      </c>
      <c r="F27" s="4">
        <v>43.42</v>
      </c>
      <c r="G27" s="15">
        <v>277689101</v>
      </c>
    </row>
    <row r="28" spans="1:7">
      <c r="A28" s="4" t="s">
        <v>30</v>
      </c>
      <c r="B28" s="5" t="s">
        <v>31</v>
      </c>
      <c r="C28" s="4">
        <v>120</v>
      </c>
      <c r="D28" s="4">
        <v>11</v>
      </c>
      <c r="E28" s="4">
        <v>1.056</v>
      </c>
      <c r="F28" s="4">
        <v>119.88</v>
      </c>
      <c r="G28" s="15">
        <v>277714102</v>
      </c>
    </row>
    <row r="29" spans="1:7">
      <c r="A29" s="4" t="s">
        <v>30</v>
      </c>
      <c r="B29" s="5" t="s">
        <v>32</v>
      </c>
      <c r="C29" s="4">
        <v>120</v>
      </c>
      <c r="D29" s="4">
        <v>11</v>
      </c>
      <c r="E29" s="4">
        <v>1.056</v>
      </c>
      <c r="F29" s="4">
        <v>119.46</v>
      </c>
      <c r="G29" s="15">
        <v>277733890</v>
      </c>
    </row>
    <row r="30" spans="1:7">
      <c r="A30" s="4" t="s">
        <v>30</v>
      </c>
      <c r="B30" s="5" t="s">
        <v>33</v>
      </c>
      <c r="C30" s="4">
        <v>132</v>
      </c>
      <c r="D30" s="4">
        <v>12</v>
      </c>
      <c r="E30" s="4">
        <v>1.1519999999999999</v>
      </c>
      <c r="F30" s="4">
        <v>131.32</v>
      </c>
      <c r="G30" s="15">
        <v>277734203</v>
      </c>
    </row>
    <row r="31" spans="1:7">
      <c r="A31" s="4" t="s">
        <v>30</v>
      </c>
      <c r="B31" s="5" t="s">
        <v>34</v>
      </c>
      <c r="C31" s="4">
        <v>96</v>
      </c>
      <c r="D31" s="4">
        <v>9</v>
      </c>
      <c r="E31" s="4">
        <v>0.86399999999999999</v>
      </c>
      <c r="F31" s="4">
        <v>98.4</v>
      </c>
      <c r="G31" s="15">
        <v>277714323</v>
      </c>
    </row>
    <row r="32" spans="1:7">
      <c r="A32" s="4" t="s">
        <v>30</v>
      </c>
      <c r="B32" s="5" t="s">
        <v>35</v>
      </c>
      <c r="C32" s="4">
        <v>156</v>
      </c>
      <c r="D32" s="4">
        <v>14</v>
      </c>
      <c r="E32" s="4">
        <v>1.3440000000000001</v>
      </c>
      <c r="F32" s="4">
        <v>151.91999999999999</v>
      </c>
      <c r="G32" s="15">
        <v>277828423</v>
      </c>
    </row>
    <row r="33" spans="1:7">
      <c r="A33" s="4" t="s">
        <v>30</v>
      </c>
      <c r="B33" s="5" t="s">
        <v>36</v>
      </c>
      <c r="C33" s="4">
        <v>40</v>
      </c>
      <c r="D33" s="4">
        <v>4</v>
      </c>
      <c r="E33" s="4">
        <v>0.38400000000000001</v>
      </c>
      <c r="F33" s="4">
        <v>42.02</v>
      </c>
      <c r="G33" s="15">
        <v>277833441</v>
      </c>
    </row>
    <row r="34" spans="1:7">
      <c r="A34" s="4" t="s">
        <v>38</v>
      </c>
      <c r="B34" s="5" t="s">
        <v>39</v>
      </c>
      <c r="C34" s="4">
        <v>180</v>
      </c>
      <c r="D34" s="4">
        <v>16</v>
      </c>
      <c r="E34" s="4">
        <v>1.536</v>
      </c>
      <c r="F34" s="4">
        <v>174.66</v>
      </c>
      <c r="G34" s="15">
        <v>277831621</v>
      </c>
    </row>
    <row r="35" spans="1:7">
      <c r="A35" s="4" t="s">
        <v>40</v>
      </c>
      <c r="B35" s="5" t="s">
        <v>41</v>
      </c>
      <c r="C35" s="4">
        <v>192</v>
      </c>
      <c r="D35" s="4">
        <v>19</v>
      </c>
      <c r="E35" s="4">
        <v>1.8240000000000001</v>
      </c>
      <c r="F35" s="4">
        <v>193.42</v>
      </c>
      <c r="G35" s="15">
        <v>277733116</v>
      </c>
    </row>
    <row r="36" spans="1:7">
      <c r="A36" s="4" t="s">
        <v>42</v>
      </c>
      <c r="B36" s="5" t="s">
        <v>43</v>
      </c>
      <c r="C36" s="4">
        <v>32</v>
      </c>
      <c r="D36" s="4">
        <v>3</v>
      </c>
      <c r="E36" s="4">
        <v>0.28799999999999998</v>
      </c>
      <c r="F36" s="4">
        <v>30.51</v>
      </c>
      <c r="G36" s="15">
        <v>277722955</v>
      </c>
    </row>
    <row r="37" spans="1:7">
      <c r="A37" s="4" t="s">
        <v>42</v>
      </c>
      <c r="B37" s="5" t="s">
        <v>44</v>
      </c>
      <c r="C37" s="4">
        <v>16</v>
      </c>
      <c r="D37" s="4">
        <v>2</v>
      </c>
      <c r="E37" s="4">
        <v>0.192</v>
      </c>
      <c r="F37" s="4">
        <v>16.38</v>
      </c>
      <c r="G37" s="15">
        <v>277723250</v>
      </c>
    </row>
    <row r="38" spans="1:7">
      <c r="A38" s="4" t="s">
        <v>42</v>
      </c>
      <c r="B38" s="5" t="s">
        <v>45</v>
      </c>
      <c r="C38" s="4">
        <v>65</v>
      </c>
      <c r="D38" s="4">
        <v>5</v>
      </c>
      <c r="E38" s="4">
        <v>0.48</v>
      </c>
      <c r="F38" s="4">
        <v>55.16</v>
      </c>
      <c r="G38" s="15">
        <v>277725000</v>
      </c>
    </row>
    <row r="39" spans="1:7">
      <c r="A39" s="4" t="s">
        <v>42</v>
      </c>
      <c r="B39" s="5" t="s">
        <v>46</v>
      </c>
      <c r="C39" s="4">
        <v>65</v>
      </c>
      <c r="D39" s="4">
        <v>5</v>
      </c>
      <c r="E39" s="4">
        <v>0.48</v>
      </c>
      <c r="F39" s="4">
        <v>57.74</v>
      </c>
      <c r="G39" s="15">
        <v>277723832</v>
      </c>
    </row>
    <row r="40" spans="1:7">
      <c r="A40" s="4" t="s">
        <v>42</v>
      </c>
      <c r="B40" s="5" t="s">
        <v>47</v>
      </c>
      <c r="C40" s="4">
        <v>57</v>
      </c>
      <c r="D40" s="4">
        <v>4</v>
      </c>
      <c r="E40" s="4">
        <v>0.38400000000000001</v>
      </c>
      <c r="F40" s="4">
        <v>48.64</v>
      </c>
      <c r="G40" s="15">
        <v>277724086</v>
      </c>
    </row>
    <row r="41" spans="1:7">
      <c r="A41" s="4" t="s">
        <v>48</v>
      </c>
      <c r="B41" s="5" t="s">
        <v>49</v>
      </c>
      <c r="C41" s="4">
        <v>48</v>
      </c>
      <c r="D41" s="4">
        <v>5</v>
      </c>
      <c r="E41" s="4">
        <v>0.48</v>
      </c>
      <c r="F41" s="4">
        <v>48.46</v>
      </c>
      <c r="G41" s="15">
        <v>277733444</v>
      </c>
    </row>
    <row r="42" spans="1:7">
      <c r="A42" s="4" t="s">
        <v>50</v>
      </c>
      <c r="B42" s="5" t="s">
        <v>51</v>
      </c>
      <c r="C42" s="4">
        <v>108</v>
      </c>
      <c r="D42" s="4">
        <v>11</v>
      </c>
      <c r="E42" s="4">
        <v>1.056</v>
      </c>
      <c r="F42" s="4">
        <v>111.82</v>
      </c>
      <c r="G42" s="15">
        <v>277731274</v>
      </c>
    </row>
    <row r="43" spans="1:7">
      <c r="A43" s="4" t="s">
        <v>50</v>
      </c>
      <c r="B43" s="5" t="s">
        <v>52</v>
      </c>
      <c r="C43" s="4">
        <v>204</v>
      </c>
      <c r="D43" s="4">
        <v>21</v>
      </c>
      <c r="E43" s="4">
        <v>2.016</v>
      </c>
      <c r="F43" s="4">
        <v>208.11</v>
      </c>
      <c r="G43" s="15">
        <v>277731392</v>
      </c>
    </row>
    <row r="44" spans="1:7">
      <c r="A44" s="4" t="s">
        <v>50</v>
      </c>
      <c r="B44" s="5" t="s">
        <v>53</v>
      </c>
      <c r="C44" s="4">
        <v>180</v>
      </c>
      <c r="D44" s="4">
        <v>18</v>
      </c>
      <c r="E44" s="4">
        <v>1.728</v>
      </c>
      <c r="F44" s="4">
        <v>179.48</v>
      </c>
      <c r="G44" s="15">
        <v>277731576</v>
      </c>
    </row>
    <row r="45" spans="1:7">
      <c r="A45" s="4" t="s">
        <v>9</v>
      </c>
      <c r="B45" s="5" t="s">
        <v>63</v>
      </c>
      <c r="C45" s="4">
        <v>366</v>
      </c>
      <c r="D45" s="4">
        <v>36</v>
      </c>
      <c r="E45" s="4">
        <v>3.456</v>
      </c>
      <c r="F45" s="4">
        <v>386.96</v>
      </c>
      <c r="G45" s="15">
        <v>281106862</v>
      </c>
    </row>
    <row r="46" spans="1:7">
      <c r="A46" s="4" t="s">
        <v>40</v>
      </c>
      <c r="B46" s="5" t="s">
        <v>62</v>
      </c>
      <c r="C46" s="4">
        <v>260</v>
      </c>
      <c r="D46" s="4">
        <v>22</v>
      </c>
      <c r="E46" s="4">
        <v>2.1120000000000001</v>
      </c>
      <c r="F46" s="4">
        <v>250.66</v>
      </c>
      <c r="G46" s="15">
        <v>283022924</v>
      </c>
    </row>
    <row r="47" spans="1:7">
      <c r="A47" s="4" t="s">
        <v>30</v>
      </c>
      <c r="B47" s="5" t="s">
        <v>64</v>
      </c>
      <c r="C47" s="4">
        <v>60</v>
      </c>
      <c r="D47" s="4">
        <v>6</v>
      </c>
      <c r="E47" s="4">
        <v>0.57599999999999996</v>
      </c>
      <c r="F47" s="4">
        <v>61.8</v>
      </c>
      <c r="G47" s="15" t="s">
        <v>92</v>
      </c>
    </row>
    <row r="48" spans="1:7">
      <c r="A48" s="4" t="s">
        <v>30</v>
      </c>
      <c r="B48" s="5" t="s">
        <v>65</v>
      </c>
      <c r="C48" s="4">
        <v>36</v>
      </c>
      <c r="D48" s="4">
        <v>4</v>
      </c>
      <c r="E48" s="4">
        <v>0.38400000000000001</v>
      </c>
      <c r="F48" s="4">
        <v>36.92</v>
      </c>
      <c r="G48" s="15" t="s">
        <v>92</v>
      </c>
    </row>
    <row r="49" spans="1:7">
      <c r="A49" s="4" t="s">
        <v>30</v>
      </c>
      <c r="B49" s="5" t="s">
        <v>66</v>
      </c>
      <c r="C49" s="4">
        <v>60</v>
      </c>
      <c r="D49" s="4">
        <v>6</v>
      </c>
      <c r="E49" s="4">
        <v>0.57599999999999996</v>
      </c>
      <c r="F49" s="4">
        <v>61.74</v>
      </c>
      <c r="G49" s="15" t="s">
        <v>92</v>
      </c>
    </row>
    <row r="50" spans="1:7">
      <c r="A50" s="4" t="s">
        <v>30</v>
      </c>
      <c r="B50" s="5" t="s">
        <v>67</v>
      </c>
      <c r="C50" s="4">
        <v>48</v>
      </c>
      <c r="D50" s="4">
        <v>5</v>
      </c>
      <c r="E50" s="4">
        <v>0.48</v>
      </c>
      <c r="F50" s="4">
        <v>50.32</v>
      </c>
      <c r="G50" s="15" t="s">
        <v>92</v>
      </c>
    </row>
    <row r="51" spans="1:7">
      <c r="A51" s="4" t="s">
        <v>30</v>
      </c>
      <c r="B51" s="5" t="s">
        <v>54</v>
      </c>
      <c r="C51" s="4">
        <v>84</v>
      </c>
      <c r="D51" s="4">
        <v>8</v>
      </c>
      <c r="E51" s="4">
        <v>0.76800000000000002</v>
      </c>
      <c r="F51" s="4">
        <v>881.1</v>
      </c>
      <c r="G51" s="15">
        <v>293429511</v>
      </c>
    </row>
    <row r="52" spans="1:7">
      <c r="A52" s="4" t="s">
        <v>56</v>
      </c>
      <c r="B52" s="5" t="s">
        <v>57</v>
      </c>
      <c r="C52" s="4">
        <v>526</v>
      </c>
      <c r="D52" s="4">
        <v>44</v>
      </c>
      <c r="E52" s="4">
        <v>4.2240000000000002</v>
      </c>
      <c r="F52" s="4">
        <v>493.5</v>
      </c>
      <c r="G52" s="15">
        <v>290500405</v>
      </c>
    </row>
    <row r="53" spans="1:7">
      <c r="A53" s="4" t="s">
        <v>55</v>
      </c>
      <c r="B53" s="5" t="s">
        <v>93</v>
      </c>
      <c r="C53" s="6">
        <v>1439</v>
      </c>
      <c r="D53" s="4">
        <v>143</v>
      </c>
      <c r="E53" s="4">
        <v>13.728</v>
      </c>
      <c r="F53" s="4">
        <v>1514</v>
      </c>
      <c r="G53" s="15" t="s">
        <v>92</v>
      </c>
    </row>
    <row r="54" spans="1:7">
      <c r="A54" s="4" t="s">
        <v>58</v>
      </c>
      <c r="B54" s="5" t="s">
        <v>59</v>
      </c>
      <c r="C54" s="4">
        <v>42</v>
      </c>
      <c r="D54" s="4">
        <v>4</v>
      </c>
      <c r="E54" s="4">
        <v>0.38400000000000001</v>
      </c>
      <c r="F54" s="4">
        <v>40.04</v>
      </c>
      <c r="G54" s="15" t="s">
        <v>94</v>
      </c>
    </row>
    <row r="55" spans="1:7">
      <c r="A55" s="4" t="s">
        <v>60</v>
      </c>
      <c r="B55" s="5" t="s">
        <v>61</v>
      </c>
      <c r="C55" s="4">
        <v>171</v>
      </c>
      <c r="D55" s="4">
        <v>16</v>
      </c>
      <c r="E55" s="4">
        <v>1.536</v>
      </c>
      <c r="F55" s="4">
        <v>166.76</v>
      </c>
      <c r="G55" s="15" t="s">
        <v>95</v>
      </c>
    </row>
    <row r="56" spans="1:7">
      <c r="A56" s="4" t="s">
        <v>9</v>
      </c>
      <c r="B56" s="5" t="s">
        <v>68</v>
      </c>
      <c r="C56" s="4">
        <v>72</v>
      </c>
      <c r="D56" s="4">
        <v>5</v>
      </c>
      <c r="E56" s="4">
        <v>0.48</v>
      </c>
      <c r="F56" s="4">
        <v>65.12</v>
      </c>
      <c r="G56" s="15">
        <v>292320825</v>
      </c>
    </row>
    <row r="57" spans="1:7">
      <c r="A57" s="4" t="s">
        <v>9</v>
      </c>
      <c r="B57" s="5" t="s">
        <v>69</v>
      </c>
      <c r="C57" s="4">
        <v>12</v>
      </c>
      <c r="D57" s="4">
        <v>1</v>
      </c>
      <c r="E57" s="4">
        <v>9.6000000000000002E-2</v>
      </c>
      <c r="F57" s="4">
        <v>10.72</v>
      </c>
      <c r="G57" s="15">
        <v>292320895</v>
      </c>
    </row>
    <row r="58" spans="1:7">
      <c r="A58" s="4" t="s">
        <v>9</v>
      </c>
      <c r="B58" s="5" t="s">
        <v>70</v>
      </c>
      <c r="C58" s="4">
        <v>48</v>
      </c>
      <c r="D58" s="4">
        <v>4</v>
      </c>
      <c r="E58" s="4">
        <v>0.38400000000000001</v>
      </c>
      <c r="F58" s="4">
        <v>43</v>
      </c>
      <c r="G58" s="15">
        <v>292321271</v>
      </c>
    </row>
    <row r="59" spans="1:7">
      <c r="A59" s="4" t="s">
        <v>9</v>
      </c>
      <c r="B59" s="5" t="s">
        <v>71</v>
      </c>
      <c r="C59" s="4">
        <v>96</v>
      </c>
      <c r="D59" s="4">
        <v>7</v>
      </c>
      <c r="E59" s="4">
        <v>0.67200000000000004</v>
      </c>
      <c r="F59" s="4">
        <v>86.76</v>
      </c>
      <c r="G59" s="15">
        <v>292321363</v>
      </c>
    </row>
    <row r="60" spans="1:7">
      <c r="A60" s="4" t="s">
        <v>40</v>
      </c>
      <c r="B60" s="5" t="s">
        <v>72</v>
      </c>
      <c r="C60" s="4">
        <v>10</v>
      </c>
      <c r="D60" s="4">
        <v>1</v>
      </c>
      <c r="E60" s="4">
        <v>9.6000000000000002E-2</v>
      </c>
      <c r="F60" s="4">
        <v>10.84</v>
      </c>
      <c r="G60" s="15">
        <v>173608890</v>
      </c>
    </row>
    <row r="61" spans="1:7">
      <c r="A61" s="4" t="s">
        <v>9</v>
      </c>
      <c r="B61" s="5" t="s">
        <v>96</v>
      </c>
      <c r="C61" s="4">
        <v>274</v>
      </c>
      <c r="D61" s="4">
        <v>25</v>
      </c>
      <c r="E61" s="4">
        <v>2.5299999999999998</v>
      </c>
      <c r="F61" s="4">
        <v>274.7</v>
      </c>
      <c r="G61" s="15">
        <v>187051911</v>
      </c>
    </row>
    <row r="62" spans="1:7">
      <c r="A62" s="4" t="s">
        <v>48</v>
      </c>
      <c r="B62" s="5" t="s">
        <v>74</v>
      </c>
      <c r="C62" s="4">
        <v>11</v>
      </c>
      <c r="D62" s="4">
        <v>1</v>
      </c>
      <c r="E62" s="4">
        <v>9.6000000000000002E-2</v>
      </c>
      <c r="F62" s="4">
        <v>11.38</v>
      </c>
      <c r="G62" s="15">
        <v>187039904</v>
      </c>
    </row>
    <row r="63" spans="1:7">
      <c r="A63" s="4" t="s">
        <v>40</v>
      </c>
      <c r="B63" s="5" t="s">
        <v>75</v>
      </c>
      <c r="C63" s="4">
        <v>120</v>
      </c>
      <c r="D63" s="4">
        <v>11</v>
      </c>
      <c r="E63" s="4">
        <v>1.056</v>
      </c>
      <c r="F63" s="4">
        <v>123</v>
      </c>
      <c r="G63" s="15">
        <v>188223173</v>
      </c>
    </row>
    <row r="64" spans="1:7">
      <c r="A64" s="4" t="s">
        <v>40</v>
      </c>
      <c r="B64" s="5" t="s">
        <v>76</v>
      </c>
      <c r="C64" s="4">
        <v>4</v>
      </c>
      <c r="D64" s="4">
        <v>1</v>
      </c>
      <c r="E64" s="4">
        <v>5.8000000000000003E-2</v>
      </c>
      <c r="F64" s="4">
        <v>5.2</v>
      </c>
      <c r="G64" s="15">
        <v>190294075</v>
      </c>
    </row>
    <row r="65" spans="1:7">
      <c r="A65" s="4" t="s">
        <v>48</v>
      </c>
      <c r="B65" s="5" t="s">
        <v>77</v>
      </c>
      <c r="C65" s="4">
        <v>2</v>
      </c>
      <c r="D65" s="4">
        <v>1</v>
      </c>
      <c r="E65" s="4">
        <v>2.1999999999999999E-2</v>
      </c>
      <c r="F65" s="4">
        <v>2.5499999999999998</v>
      </c>
      <c r="G65" s="15">
        <v>190323011</v>
      </c>
    </row>
    <row r="66" spans="1:7">
      <c r="A66" s="4" t="s">
        <v>38</v>
      </c>
      <c r="B66" s="5" t="s">
        <v>133</v>
      </c>
      <c r="C66" s="4">
        <v>414</v>
      </c>
      <c r="D66" s="4">
        <v>33</v>
      </c>
      <c r="E66" s="4">
        <v>3.1680000000000001</v>
      </c>
      <c r="F66" s="4">
        <v>398.98</v>
      </c>
      <c r="G66" s="4" t="s">
        <v>134</v>
      </c>
    </row>
    <row r="67" spans="1:7">
      <c r="A67" s="4" t="s">
        <v>58</v>
      </c>
      <c r="B67" s="5" t="s">
        <v>135</v>
      </c>
      <c r="C67" s="4">
        <v>2</v>
      </c>
      <c r="D67" s="4">
        <v>1</v>
      </c>
      <c r="E67" s="4">
        <v>2.3560000000000001E-2</v>
      </c>
      <c r="F67" s="4">
        <v>2.5</v>
      </c>
      <c r="G67" s="4" t="s">
        <v>136</v>
      </c>
    </row>
    <row r="68" spans="1:7">
      <c r="A68" s="4"/>
      <c r="B68" s="5"/>
      <c r="C68" s="4"/>
      <c r="D68" s="4"/>
      <c r="E68" s="4"/>
      <c r="F68" s="4"/>
      <c r="G68" s="4"/>
    </row>
    <row r="69" spans="1:7">
      <c r="A69" s="4"/>
      <c r="B69" s="5"/>
      <c r="C69" s="4"/>
      <c r="D69" s="4"/>
      <c r="E69" s="4"/>
      <c r="F69" s="4"/>
      <c r="G69" s="4"/>
    </row>
    <row r="70" spans="1:7">
      <c r="A70" s="4"/>
      <c r="B70" s="4" t="s">
        <v>97</v>
      </c>
      <c r="C70" s="4">
        <f>SUM(C8:C69)</f>
        <v>7974</v>
      </c>
      <c r="D70" s="4">
        <f t="shared" ref="D70:F70" si="0">SUM(D8:D69)</f>
        <v>721</v>
      </c>
      <c r="E70" s="4">
        <f t="shared" si="0"/>
        <v>70.677560000000028</v>
      </c>
      <c r="F70" s="4">
        <f t="shared" si="0"/>
        <v>8708.0800000000017</v>
      </c>
      <c r="G70" s="4"/>
    </row>
    <row r="73" spans="1:7">
      <c r="A73" t="s">
        <v>98</v>
      </c>
      <c r="B73" t="s">
        <v>99</v>
      </c>
      <c r="C73">
        <v>6770</v>
      </c>
    </row>
    <row r="74" spans="1:7">
      <c r="B74" t="s">
        <v>100</v>
      </c>
      <c r="C74">
        <v>1065</v>
      </c>
    </row>
    <row r="75" spans="1:7">
      <c r="B75" t="s">
        <v>101</v>
      </c>
      <c r="C75">
        <v>1523</v>
      </c>
    </row>
    <row r="76" spans="1:7">
      <c r="B76" t="s">
        <v>97</v>
      </c>
      <c r="C76">
        <f>SUM(C73:C75)</f>
        <v>9358</v>
      </c>
    </row>
    <row r="78" spans="1:7">
      <c r="B78" t="s">
        <v>78</v>
      </c>
      <c r="C78">
        <v>16511</v>
      </c>
    </row>
    <row r="79" spans="1:7">
      <c r="B79" t="s">
        <v>102</v>
      </c>
      <c r="C79">
        <f>C78-C76-C70+C98</f>
        <v>0</v>
      </c>
    </row>
    <row r="84" spans="1:7">
      <c r="A84" t="s">
        <v>103</v>
      </c>
    </row>
    <row r="85" spans="1:7">
      <c r="A85" s="4" t="s">
        <v>84</v>
      </c>
      <c r="B85" s="5" t="s">
        <v>85</v>
      </c>
      <c r="C85" s="4" t="s">
        <v>86</v>
      </c>
      <c r="D85" s="4" t="s">
        <v>87</v>
      </c>
      <c r="E85" s="4" t="s">
        <v>37</v>
      </c>
      <c r="F85" s="4" t="s">
        <v>88</v>
      </c>
      <c r="G85" s="4" t="s">
        <v>89</v>
      </c>
    </row>
    <row r="86" spans="1:7">
      <c r="A86" s="4" t="s">
        <v>48</v>
      </c>
      <c r="B86" s="5" t="s">
        <v>104</v>
      </c>
      <c r="C86" s="4">
        <v>48</v>
      </c>
      <c r="D86" s="4">
        <v>5</v>
      </c>
      <c r="E86" s="4">
        <v>0.48</v>
      </c>
      <c r="F86" s="4">
        <v>48.46</v>
      </c>
      <c r="G86" s="7"/>
    </row>
    <row r="87" spans="1:7">
      <c r="A87" s="4" t="s">
        <v>12</v>
      </c>
      <c r="B87" s="5" t="s">
        <v>105</v>
      </c>
      <c r="C87" s="4">
        <v>36</v>
      </c>
      <c r="D87" s="4">
        <v>4</v>
      </c>
      <c r="E87" s="4">
        <v>0.38400000000000001</v>
      </c>
      <c r="F87" s="4">
        <v>38.380000000000003</v>
      </c>
      <c r="G87" s="7">
        <v>353839614</v>
      </c>
    </row>
    <row r="88" spans="1:7">
      <c r="A88" s="4" t="s">
        <v>30</v>
      </c>
      <c r="B88" s="5" t="s">
        <v>106</v>
      </c>
      <c r="C88" s="4">
        <v>120</v>
      </c>
      <c r="D88" s="4">
        <v>11</v>
      </c>
      <c r="E88" s="4">
        <v>1.056</v>
      </c>
      <c r="F88" s="4">
        <v>119.88</v>
      </c>
      <c r="G88" s="7">
        <v>137508210</v>
      </c>
    </row>
    <row r="89" spans="1:7">
      <c r="A89" s="4" t="s">
        <v>30</v>
      </c>
      <c r="B89" s="5" t="s">
        <v>107</v>
      </c>
      <c r="C89" s="4">
        <v>85</v>
      </c>
      <c r="D89" s="4">
        <v>8</v>
      </c>
      <c r="E89" s="4">
        <v>0.76800000000000002</v>
      </c>
      <c r="F89" s="4">
        <v>98.4</v>
      </c>
      <c r="G89" s="7">
        <v>335240296</v>
      </c>
    </row>
    <row r="90" spans="1:7">
      <c r="A90" s="4" t="s">
        <v>30</v>
      </c>
      <c r="B90" s="5" t="s">
        <v>108</v>
      </c>
      <c r="C90" s="4">
        <v>146</v>
      </c>
      <c r="D90" s="4">
        <v>13</v>
      </c>
      <c r="E90" s="4">
        <v>1.248</v>
      </c>
      <c r="F90" s="4">
        <v>151.91999999999999</v>
      </c>
      <c r="G90" s="7">
        <v>335239029</v>
      </c>
    </row>
    <row r="91" spans="1:7">
      <c r="A91" s="4" t="s">
        <v>42</v>
      </c>
      <c r="B91" s="5" t="s">
        <v>109</v>
      </c>
      <c r="C91" s="4">
        <v>16</v>
      </c>
      <c r="D91" s="4">
        <v>2</v>
      </c>
      <c r="E91" s="4">
        <v>0.192</v>
      </c>
      <c r="F91" s="4">
        <v>16.38</v>
      </c>
      <c r="G91" s="7">
        <v>661955780</v>
      </c>
    </row>
    <row r="92" spans="1:7">
      <c r="A92" s="4" t="s">
        <v>55</v>
      </c>
      <c r="B92" s="5" t="s">
        <v>110</v>
      </c>
      <c r="C92" s="4">
        <v>263</v>
      </c>
      <c r="D92" s="4">
        <v>31</v>
      </c>
      <c r="E92" s="4">
        <v>1.68</v>
      </c>
      <c r="F92" s="4">
        <v>337.8</v>
      </c>
      <c r="G92" s="7">
        <v>451241980</v>
      </c>
    </row>
    <row r="93" spans="1:7">
      <c r="A93" s="4" t="s">
        <v>40</v>
      </c>
      <c r="B93" s="5" t="s">
        <v>111</v>
      </c>
      <c r="C93" s="4">
        <v>15</v>
      </c>
      <c r="D93" s="4">
        <v>2</v>
      </c>
      <c r="E93" s="4">
        <v>0.192</v>
      </c>
      <c r="F93" s="4">
        <v>13.5</v>
      </c>
      <c r="G93" s="4"/>
    </row>
    <row r="94" spans="1:7">
      <c r="A94" s="4" t="s">
        <v>112</v>
      </c>
      <c r="B94" s="5" t="s">
        <v>113</v>
      </c>
      <c r="C94" s="4">
        <v>92</v>
      </c>
      <c r="D94" s="4">
        <v>10</v>
      </c>
      <c r="E94" s="4">
        <v>1.083</v>
      </c>
      <c r="F94" s="4">
        <v>109.18</v>
      </c>
      <c r="G94" s="4"/>
    </row>
    <row r="95" spans="1:7">
      <c r="A95" s="4" t="s">
        <v>40</v>
      </c>
      <c r="B95" s="5" t="s">
        <v>114</v>
      </c>
      <c r="C95" s="4"/>
      <c r="D95" s="4"/>
      <c r="E95" s="4"/>
      <c r="F95" s="4"/>
      <c r="G95" s="7" t="s">
        <v>115</v>
      </c>
    </row>
    <row r="96" spans="1:7">
      <c r="A96" s="4" t="s">
        <v>58</v>
      </c>
      <c r="B96" s="5" t="s">
        <v>116</v>
      </c>
      <c r="C96" s="4"/>
      <c r="D96" s="4"/>
      <c r="E96" s="4"/>
      <c r="F96" s="4"/>
      <c r="G96" s="7" t="s">
        <v>117</v>
      </c>
    </row>
    <row r="97" spans="1:7">
      <c r="A97" s="4" t="s">
        <v>73</v>
      </c>
      <c r="B97" s="5" t="s">
        <v>118</v>
      </c>
      <c r="C97" s="4"/>
      <c r="D97" s="4"/>
      <c r="E97" s="4"/>
      <c r="F97" s="4"/>
      <c r="G97" s="4"/>
    </row>
    <row r="98" spans="1:7">
      <c r="C98">
        <f>SUM(C86:C97)</f>
        <v>821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selection activeCell="D101" sqref="D101"/>
    </sheetView>
  </sheetViews>
  <sheetFormatPr defaultColWidth="8.85546875" defaultRowHeight="15"/>
  <cols>
    <col min="1" max="1" width="12.85546875" bestFit="1" customWidth="1"/>
    <col min="2" max="2" width="9.85546875" bestFit="1" customWidth="1"/>
    <col min="4" max="4" width="17.85546875" bestFit="1" customWidth="1"/>
    <col min="6" max="6" width="26.140625" customWidth="1"/>
    <col min="7" max="18" width="5.7109375" customWidth="1"/>
  </cols>
  <sheetData>
    <row r="1" spans="1:18">
      <c r="F1" t="s">
        <v>85</v>
      </c>
      <c r="G1" t="s">
        <v>119</v>
      </c>
    </row>
    <row r="2" spans="1:18">
      <c r="A2" t="s">
        <v>85</v>
      </c>
      <c r="B2" t="s">
        <v>120</v>
      </c>
      <c r="C2" t="s">
        <v>121</v>
      </c>
      <c r="D2" t="s">
        <v>122</v>
      </c>
    </row>
    <row r="3" spans="1:18">
      <c r="A3" t="s">
        <v>123</v>
      </c>
      <c r="B3" t="s">
        <v>5</v>
      </c>
      <c r="C3">
        <v>6.5</v>
      </c>
      <c r="D3">
        <v>1</v>
      </c>
      <c r="F3" t="s">
        <v>124</v>
      </c>
      <c r="G3" t="s">
        <v>125</v>
      </c>
    </row>
    <row r="4" spans="1:18">
      <c r="A4" t="s">
        <v>123</v>
      </c>
      <c r="B4" t="s">
        <v>5</v>
      </c>
      <c r="C4">
        <v>7</v>
      </c>
      <c r="D4">
        <v>1</v>
      </c>
      <c r="F4" t="s">
        <v>126</v>
      </c>
      <c r="G4">
        <v>3.5</v>
      </c>
      <c r="H4">
        <v>4</v>
      </c>
      <c r="I4">
        <v>5</v>
      </c>
      <c r="J4">
        <v>6</v>
      </c>
      <c r="K4">
        <v>6.5</v>
      </c>
      <c r="L4">
        <v>7</v>
      </c>
      <c r="M4">
        <v>8</v>
      </c>
      <c r="N4">
        <v>9</v>
      </c>
      <c r="O4">
        <v>9.5</v>
      </c>
      <c r="P4">
        <v>10</v>
      </c>
      <c r="Q4" t="s">
        <v>127</v>
      </c>
      <c r="R4" t="s">
        <v>128</v>
      </c>
    </row>
    <row r="5" spans="1:18">
      <c r="A5" t="s">
        <v>123</v>
      </c>
      <c r="B5" t="s">
        <v>5</v>
      </c>
      <c r="C5">
        <v>9</v>
      </c>
      <c r="D5">
        <v>1</v>
      </c>
      <c r="F5" s="8" t="s">
        <v>7</v>
      </c>
      <c r="G5" s="9">
        <v>1</v>
      </c>
      <c r="H5" s="9"/>
      <c r="I5" s="9">
        <v>1</v>
      </c>
      <c r="J5" s="9">
        <v>1</v>
      </c>
      <c r="K5" s="9">
        <v>1</v>
      </c>
      <c r="L5" s="9">
        <v>1</v>
      </c>
      <c r="M5" s="9"/>
      <c r="N5" s="9"/>
      <c r="O5" s="9"/>
      <c r="P5" s="9"/>
      <c r="Q5" s="9"/>
      <c r="R5" s="9">
        <v>5</v>
      </c>
    </row>
    <row r="6" spans="1:18">
      <c r="A6" t="s">
        <v>123</v>
      </c>
      <c r="B6" t="s">
        <v>5</v>
      </c>
      <c r="C6">
        <v>9.5</v>
      </c>
      <c r="D6">
        <v>1</v>
      </c>
      <c r="F6" s="8" t="s">
        <v>6</v>
      </c>
      <c r="G6" s="9">
        <v>1</v>
      </c>
      <c r="H6" s="9">
        <v>1</v>
      </c>
      <c r="I6" s="9">
        <v>1</v>
      </c>
      <c r="J6" s="9"/>
      <c r="K6" s="9">
        <v>1</v>
      </c>
      <c r="L6" s="9">
        <v>1</v>
      </c>
      <c r="M6" s="9"/>
      <c r="N6" s="9"/>
      <c r="O6" s="9"/>
      <c r="P6" s="9"/>
      <c r="Q6" s="9"/>
      <c r="R6" s="9">
        <v>5</v>
      </c>
    </row>
    <row r="7" spans="1:18">
      <c r="A7" t="s">
        <v>123</v>
      </c>
      <c r="B7" t="s">
        <v>5</v>
      </c>
      <c r="C7">
        <v>10</v>
      </c>
      <c r="D7">
        <v>1</v>
      </c>
      <c r="F7" s="8" t="s">
        <v>8</v>
      </c>
      <c r="G7" s="9"/>
      <c r="H7" s="9"/>
      <c r="I7" s="9"/>
      <c r="J7" s="9"/>
      <c r="K7" s="9"/>
      <c r="L7" s="9"/>
      <c r="M7" s="9"/>
      <c r="N7" s="9"/>
      <c r="O7" s="9">
        <v>1</v>
      </c>
      <c r="P7" s="9">
        <v>1</v>
      </c>
      <c r="Q7" s="9"/>
      <c r="R7" s="9">
        <v>2</v>
      </c>
    </row>
    <row r="8" spans="1:18">
      <c r="A8" t="s">
        <v>123</v>
      </c>
      <c r="B8" t="s">
        <v>6</v>
      </c>
      <c r="C8">
        <v>5</v>
      </c>
      <c r="D8">
        <v>1</v>
      </c>
      <c r="F8" s="8" t="s">
        <v>1</v>
      </c>
      <c r="G8" s="9">
        <v>1</v>
      </c>
      <c r="H8" s="9"/>
      <c r="I8" s="9"/>
      <c r="J8" s="9"/>
      <c r="K8" s="9"/>
      <c r="L8" s="9">
        <v>1</v>
      </c>
      <c r="M8" s="9"/>
      <c r="N8" s="9">
        <v>1</v>
      </c>
      <c r="O8" s="9"/>
      <c r="P8" s="9"/>
      <c r="Q8" s="9"/>
      <c r="R8" s="9">
        <v>3</v>
      </c>
    </row>
    <row r="9" spans="1:18">
      <c r="A9" t="s">
        <v>123</v>
      </c>
      <c r="B9" t="s">
        <v>6</v>
      </c>
      <c r="C9">
        <v>6.5</v>
      </c>
      <c r="D9">
        <v>1</v>
      </c>
      <c r="F9" s="8" t="s">
        <v>4</v>
      </c>
      <c r="G9" s="9"/>
      <c r="H9" s="9"/>
      <c r="I9" s="9"/>
      <c r="J9" s="9"/>
      <c r="K9" s="9"/>
      <c r="L9" s="9"/>
      <c r="M9" s="9">
        <v>1</v>
      </c>
      <c r="N9" s="9"/>
      <c r="O9" s="9"/>
      <c r="P9" s="9"/>
      <c r="Q9" s="9"/>
      <c r="R9" s="9">
        <v>1</v>
      </c>
    </row>
    <row r="10" spans="1:18">
      <c r="A10" s="1" t="s">
        <v>129</v>
      </c>
      <c r="B10" t="s">
        <v>4</v>
      </c>
      <c r="C10">
        <v>8</v>
      </c>
      <c r="D10">
        <v>1</v>
      </c>
      <c r="F10" s="8" t="s">
        <v>5</v>
      </c>
      <c r="G10" s="9"/>
      <c r="H10" s="9"/>
      <c r="I10" s="9"/>
      <c r="J10" s="9"/>
      <c r="K10" s="9">
        <v>1</v>
      </c>
      <c r="L10" s="9">
        <v>1</v>
      </c>
      <c r="M10" s="9"/>
      <c r="N10" s="9">
        <v>1</v>
      </c>
      <c r="O10" s="9">
        <v>1</v>
      </c>
      <c r="P10" s="9">
        <v>1</v>
      </c>
      <c r="Q10" s="9"/>
      <c r="R10" s="9">
        <v>5</v>
      </c>
    </row>
    <row r="11" spans="1:18">
      <c r="A11" s="1" t="s">
        <v>129</v>
      </c>
      <c r="B11" t="s">
        <v>7</v>
      </c>
      <c r="C11">
        <v>3.5</v>
      </c>
      <c r="D11">
        <v>1</v>
      </c>
      <c r="F11" s="8" t="s">
        <v>2</v>
      </c>
      <c r="G11" s="9"/>
      <c r="H11" s="9"/>
      <c r="I11" s="9">
        <v>1</v>
      </c>
      <c r="J11" s="9"/>
      <c r="K11" s="9"/>
      <c r="L11" s="9"/>
      <c r="M11" s="9"/>
      <c r="N11" s="9"/>
      <c r="O11" s="9">
        <v>1</v>
      </c>
      <c r="P11" s="9"/>
      <c r="Q11" s="9"/>
      <c r="R11" s="9">
        <v>2</v>
      </c>
    </row>
    <row r="12" spans="1:18">
      <c r="A12" s="1" t="s">
        <v>129</v>
      </c>
      <c r="B12" t="s">
        <v>7</v>
      </c>
      <c r="C12">
        <v>6</v>
      </c>
      <c r="D12">
        <v>1</v>
      </c>
      <c r="F12" s="8" t="s">
        <v>127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>
      <c r="A13" s="1" t="s">
        <v>129</v>
      </c>
      <c r="B13" t="s">
        <v>7</v>
      </c>
      <c r="C13">
        <v>6.5</v>
      </c>
      <c r="D13">
        <v>1</v>
      </c>
      <c r="F13" s="8" t="s">
        <v>128</v>
      </c>
      <c r="G13" s="9">
        <v>3</v>
      </c>
      <c r="H13" s="9">
        <v>1</v>
      </c>
      <c r="I13" s="9">
        <v>3</v>
      </c>
      <c r="J13" s="9">
        <v>1</v>
      </c>
      <c r="K13" s="9">
        <v>3</v>
      </c>
      <c r="L13" s="9">
        <v>4</v>
      </c>
      <c r="M13" s="9">
        <v>1</v>
      </c>
      <c r="N13" s="9">
        <v>2</v>
      </c>
      <c r="O13" s="9">
        <v>3</v>
      </c>
      <c r="P13" s="9">
        <v>2</v>
      </c>
      <c r="Q13" s="9"/>
      <c r="R13" s="9">
        <v>23</v>
      </c>
    </row>
    <row r="14" spans="1:18">
      <c r="A14" s="1" t="s">
        <v>129</v>
      </c>
      <c r="B14" t="s">
        <v>7</v>
      </c>
      <c r="C14">
        <v>7</v>
      </c>
      <c r="D14">
        <v>1</v>
      </c>
    </row>
    <row r="15" spans="1:18">
      <c r="A15" s="1" t="s">
        <v>129</v>
      </c>
      <c r="B15" t="s">
        <v>8</v>
      </c>
      <c r="C15">
        <v>9.5</v>
      </c>
      <c r="D15">
        <v>1</v>
      </c>
    </row>
    <row r="16" spans="1:18">
      <c r="A16" s="1" t="s">
        <v>129</v>
      </c>
      <c r="B16" t="s">
        <v>8</v>
      </c>
      <c r="C16">
        <v>10</v>
      </c>
      <c r="D16">
        <v>1</v>
      </c>
      <c r="F16" s="10" t="s">
        <v>131</v>
      </c>
      <c r="G16" s="11">
        <v>36</v>
      </c>
      <c r="H16" s="11">
        <v>37</v>
      </c>
      <c r="I16" s="11">
        <v>38</v>
      </c>
      <c r="J16" s="11">
        <v>39</v>
      </c>
      <c r="K16" s="11">
        <v>40</v>
      </c>
      <c r="L16" s="11">
        <v>41</v>
      </c>
      <c r="M16" s="11">
        <v>42</v>
      </c>
      <c r="N16" s="11">
        <v>43</v>
      </c>
      <c r="O16" s="11">
        <v>44</v>
      </c>
      <c r="P16" s="11">
        <v>45</v>
      </c>
    </row>
    <row r="17" spans="1:18">
      <c r="A17" s="1" t="s">
        <v>130</v>
      </c>
      <c r="B17" t="s">
        <v>1</v>
      </c>
      <c r="C17">
        <v>3.5</v>
      </c>
      <c r="D17">
        <v>1</v>
      </c>
      <c r="F17" s="10" t="s">
        <v>131</v>
      </c>
      <c r="G17" s="11">
        <v>3.5</v>
      </c>
      <c r="H17" s="11">
        <v>4</v>
      </c>
      <c r="I17" s="11">
        <v>5</v>
      </c>
      <c r="J17" s="11">
        <v>6</v>
      </c>
      <c r="K17" s="11">
        <v>6.5</v>
      </c>
      <c r="L17" s="11">
        <v>7</v>
      </c>
      <c r="M17" s="11">
        <v>8</v>
      </c>
      <c r="N17" s="11">
        <v>9</v>
      </c>
      <c r="O17" s="11">
        <v>9.5</v>
      </c>
      <c r="P17" s="11">
        <v>10</v>
      </c>
      <c r="Q17" s="1"/>
    </row>
    <row r="18" spans="1:18">
      <c r="A18" s="1" t="s">
        <v>130</v>
      </c>
      <c r="B18" t="s">
        <v>1</v>
      </c>
      <c r="C18">
        <v>7</v>
      </c>
      <c r="D18">
        <v>2</v>
      </c>
      <c r="F18" s="10" t="s">
        <v>7</v>
      </c>
      <c r="G18" s="7">
        <v>1</v>
      </c>
      <c r="H18" s="7"/>
      <c r="I18" s="7">
        <v>1</v>
      </c>
      <c r="J18" s="7">
        <v>1</v>
      </c>
      <c r="K18" s="7">
        <v>1</v>
      </c>
      <c r="L18" s="7">
        <v>1</v>
      </c>
      <c r="M18" s="7"/>
      <c r="N18" s="7"/>
      <c r="O18" s="7"/>
      <c r="P18" s="7"/>
    </row>
    <row r="19" spans="1:18">
      <c r="A19" s="1" t="s">
        <v>130</v>
      </c>
      <c r="B19" t="s">
        <v>1</v>
      </c>
      <c r="C19">
        <v>9</v>
      </c>
      <c r="D19">
        <v>1</v>
      </c>
      <c r="F19" s="10" t="s">
        <v>6</v>
      </c>
      <c r="G19" s="7">
        <v>1</v>
      </c>
      <c r="H19" s="7">
        <v>1</v>
      </c>
      <c r="I19" s="7">
        <v>1</v>
      </c>
      <c r="J19" s="7"/>
      <c r="K19" s="7">
        <v>1</v>
      </c>
      <c r="L19" s="7">
        <v>1</v>
      </c>
      <c r="M19" s="7"/>
      <c r="N19" s="7"/>
      <c r="O19" s="7"/>
      <c r="P19" s="7"/>
    </row>
    <row r="20" spans="1:18">
      <c r="A20" s="1" t="s">
        <v>130</v>
      </c>
      <c r="B20" t="s">
        <v>2</v>
      </c>
      <c r="C20">
        <v>5</v>
      </c>
      <c r="D20">
        <v>1</v>
      </c>
      <c r="F20" s="10" t="s">
        <v>8</v>
      </c>
      <c r="G20" s="7"/>
      <c r="H20" s="7"/>
      <c r="I20" s="7"/>
      <c r="J20" s="7"/>
      <c r="K20" s="7"/>
      <c r="L20" s="7"/>
      <c r="M20" s="7"/>
      <c r="N20" s="7"/>
      <c r="O20" s="7">
        <v>1</v>
      </c>
      <c r="P20" s="7">
        <v>1</v>
      </c>
    </row>
    <row r="21" spans="1:18">
      <c r="A21" s="1" t="s">
        <v>130</v>
      </c>
      <c r="B21" t="s">
        <v>2</v>
      </c>
      <c r="C21">
        <v>9.5</v>
      </c>
      <c r="D21">
        <v>2</v>
      </c>
      <c r="F21" s="10" t="s">
        <v>1</v>
      </c>
      <c r="G21" s="7">
        <v>1</v>
      </c>
      <c r="H21" s="7"/>
      <c r="I21" s="7"/>
      <c r="J21" s="7"/>
      <c r="K21" s="7"/>
      <c r="L21" s="7">
        <v>1</v>
      </c>
      <c r="M21" s="7"/>
      <c r="N21" s="7">
        <v>1</v>
      </c>
      <c r="O21" s="7"/>
      <c r="P21" s="7"/>
    </row>
    <row r="22" spans="1:18">
      <c r="A22" s="1" t="s">
        <v>130</v>
      </c>
      <c r="B22" t="s">
        <v>7</v>
      </c>
      <c r="C22">
        <v>5</v>
      </c>
      <c r="D22">
        <v>2</v>
      </c>
      <c r="F22" s="10" t="s">
        <v>4</v>
      </c>
      <c r="G22" s="7"/>
      <c r="H22" s="7"/>
      <c r="I22" s="7"/>
      <c r="J22" s="7"/>
      <c r="K22" s="7"/>
      <c r="L22" s="7"/>
      <c r="M22" s="7">
        <v>1</v>
      </c>
      <c r="N22" s="7"/>
      <c r="O22" s="7"/>
      <c r="P22" s="7"/>
    </row>
    <row r="23" spans="1:18">
      <c r="A23" s="1" t="s">
        <v>130</v>
      </c>
      <c r="B23" t="s">
        <v>6</v>
      </c>
      <c r="C23">
        <v>3.5</v>
      </c>
      <c r="D23">
        <v>1</v>
      </c>
      <c r="F23" s="10" t="s">
        <v>5</v>
      </c>
      <c r="G23" s="7"/>
      <c r="H23" s="7"/>
      <c r="I23" s="7"/>
      <c r="J23" s="7"/>
      <c r="K23" s="7">
        <v>1</v>
      </c>
      <c r="L23" s="7">
        <v>1</v>
      </c>
      <c r="M23" s="7"/>
      <c r="N23" s="7">
        <v>1</v>
      </c>
      <c r="O23" s="7">
        <v>1</v>
      </c>
      <c r="P23" s="7">
        <v>1</v>
      </c>
    </row>
    <row r="24" spans="1:18">
      <c r="A24" s="1" t="s">
        <v>130</v>
      </c>
      <c r="B24" t="s">
        <v>6</v>
      </c>
      <c r="C24">
        <v>4</v>
      </c>
      <c r="D24">
        <v>2</v>
      </c>
      <c r="F24" s="10" t="s">
        <v>2</v>
      </c>
      <c r="G24" s="7"/>
      <c r="H24" s="7"/>
      <c r="I24" s="7">
        <v>1</v>
      </c>
      <c r="J24" s="7"/>
      <c r="K24" s="7"/>
      <c r="L24" s="7"/>
      <c r="M24" s="7"/>
      <c r="N24" s="7"/>
      <c r="O24" s="7">
        <v>1</v>
      </c>
      <c r="P24" s="7"/>
    </row>
    <row r="25" spans="1:18">
      <c r="A25" s="1" t="s">
        <v>130</v>
      </c>
      <c r="B25" t="s">
        <v>6</v>
      </c>
      <c r="C25">
        <v>7</v>
      </c>
      <c r="D25">
        <v>1</v>
      </c>
      <c r="F25" s="12" t="s">
        <v>97</v>
      </c>
      <c r="G25" s="13">
        <v>3</v>
      </c>
      <c r="H25" s="13">
        <v>1</v>
      </c>
      <c r="I25" s="13">
        <v>3</v>
      </c>
      <c r="J25" s="13">
        <v>1</v>
      </c>
      <c r="K25" s="13">
        <v>3</v>
      </c>
      <c r="L25" s="13">
        <v>4</v>
      </c>
      <c r="M25" s="13">
        <v>1</v>
      </c>
      <c r="N25" s="13">
        <v>2</v>
      </c>
      <c r="O25" s="13">
        <v>3</v>
      </c>
      <c r="P25" s="13">
        <v>2</v>
      </c>
      <c r="Q25" s="1">
        <f>SUM(G25:P25)</f>
        <v>23</v>
      </c>
      <c r="R25" s="1"/>
    </row>
    <row r="26" spans="1:18">
      <c r="A26" s="1" t="s">
        <v>132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Bata SPECIAL EDITION Sneakers</vt:lpstr>
      <vt:lpstr>Summary and Accessory</vt:lpstr>
      <vt:lpstr>inner box damage</vt:lpstr>
      <vt:lpstr>'Bata SPECIAL EDITION Sneakers'!Print_Area</vt:lpstr>
      <vt:lpstr>'Bata SPECIAL EDITION Sneakers'!Print_Titles</vt:lpstr>
    </vt:vector>
  </TitlesOfParts>
  <Company>bata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2019-10-21T21:29:55Z</cp:lastPrinted>
  <dcterms:created xsi:type="dcterms:W3CDTF">2017-10-17T10:08:26Z</dcterms:created>
  <dcterms:modified xsi:type="dcterms:W3CDTF">2020-06-19T09:45:52Z</dcterms:modified>
</cp:coreProperties>
</file>